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NETWORK GROUP\Tariffs\Gas Postalised Tariff 2022-23\60 Annex\"/>
    </mc:Choice>
  </mc:AlternateContent>
  <bookViews>
    <workbookView xWindow="0" yWindow="0" windowWidth="19200" windowHeight="6180"/>
  </bookViews>
  <sheets>
    <sheet name="Postalised Tariff" sheetId="1" r:id="rId1"/>
    <sheet name="Calc Com &amp; Cap" sheetId="2" r:id="rId2"/>
    <sheet name="Seasonal Factors &amp; Multipliers" sheetId="3" r:id="rId3"/>
  </sheets>
  <definedNames>
    <definedName name="_xlnm.Print_Area" localSheetId="1">'Calc Com &amp; Cap'!$A$1:$Z$145</definedName>
    <definedName name="_xlnm.Print_Area" localSheetId="0">'Postalised Tariff'!$B$3:$G$93</definedName>
  </definedNames>
  <calcPr calcId="162913"/>
</workbook>
</file>

<file path=xl/calcChain.xml><?xml version="1.0" encoding="utf-8"?>
<calcChain xmlns="http://schemas.openxmlformats.org/spreadsheetml/2006/main">
  <c r="D59" i="1" l="1"/>
  <c r="E59" i="1"/>
  <c r="F59" i="1"/>
  <c r="G59" i="1"/>
  <c r="C59" i="1"/>
  <c r="N23" i="2" l="1"/>
  <c r="N29" i="2"/>
  <c r="C15" i="1" l="1"/>
  <c r="DA23" i="2"/>
  <c r="CZ23" i="2"/>
  <c r="CY23" i="2"/>
  <c r="CX23" i="2"/>
  <c r="CW23" i="2"/>
  <c r="CV23" i="2"/>
  <c r="CU23" i="2"/>
  <c r="CT23" i="2"/>
  <c r="CS23" i="2"/>
  <c r="CR23" i="2"/>
  <c r="CQ23" i="2"/>
  <c r="CP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BM23" i="2"/>
  <c r="BL23" i="2"/>
  <c r="BK23" i="2"/>
  <c r="BJ23" i="2"/>
  <c r="BH23" i="2"/>
  <c r="BI23" i="2"/>
  <c r="BG23" i="2"/>
  <c r="BF23" i="2"/>
  <c r="BE23" i="2"/>
  <c r="BD23" i="2"/>
  <c r="BC23" i="2"/>
  <c r="BB23" i="2"/>
  <c r="AX29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Y23" i="2" l="1"/>
  <c r="X23" i="2"/>
  <c r="W23" i="2"/>
  <c r="V23" i="2"/>
  <c r="U23" i="2"/>
  <c r="T23" i="2"/>
  <c r="S23" i="2"/>
  <c r="R23" i="2"/>
  <c r="Q23" i="2"/>
  <c r="P23" i="2"/>
  <c r="O23" i="2"/>
  <c r="AH18" i="2" l="1"/>
  <c r="C83" i="1" l="1"/>
  <c r="F52" i="1"/>
  <c r="E52" i="1"/>
  <c r="D52" i="1"/>
  <c r="C52" i="1"/>
  <c r="C40" i="1"/>
  <c r="N115" i="1" l="1"/>
  <c r="M115" i="1"/>
  <c r="L115" i="1"/>
  <c r="K115" i="1"/>
  <c r="J115" i="1"/>
  <c r="I115" i="1"/>
  <c r="H115" i="1"/>
  <c r="G115" i="1"/>
  <c r="F115" i="1"/>
  <c r="E115" i="1"/>
  <c r="D115" i="1"/>
  <c r="C115" i="1"/>
  <c r="K133" i="1" l="1"/>
  <c r="N133" i="1"/>
  <c r="M133" i="1"/>
  <c r="L133" i="1"/>
  <c r="J133" i="1"/>
  <c r="I133" i="1"/>
  <c r="H133" i="1"/>
  <c r="O8" i="3" l="1"/>
  <c r="P8" i="3" s="1"/>
  <c r="Q8" i="3" s="1"/>
  <c r="R8" i="3" s="1"/>
  <c r="S8" i="3" s="1"/>
  <c r="T8" i="3" s="1"/>
  <c r="U8" i="3" s="1"/>
  <c r="V8" i="3" s="1"/>
  <c r="W8" i="3" s="1"/>
  <c r="X8" i="3" s="1"/>
  <c r="Y8" i="3" s="1"/>
  <c r="H151" i="1" l="1"/>
  <c r="H169" i="1" s="1"/>
  <c r="I151" i="1"/>
  <c r="I169" i="1" s="1"/>
  <c r="K151" i="1"/>
  <c r="K169" i="1" s="1"/>
  <c r="M151" i="1"/>
  <c r="M169" i="1" s="1"/>
  <c r="E133" i="1"/>
  <c r="E151" i="1" s="1"/>
  <c r="E169" i="1" s="1"/>
  <c r="F133" i="1"/>
  <c r="F151" i="1" s="1"/>
  <c r="F169" i="1" s="1"/>
  <c r="J151" i="1"/>
  <c r="J169" i="1" s="1"/>
  <c r="L151" i="1"/>
  <c r="L169" i="1" s="1"/>
  <c r="N151" i="1"/>
  <c r="N169" i="1" s="1"/>
  <c r="G133" i="1" l="1"/>
  <c r="G151" i="1" s="1"/>
  <c r="G169" i="1" s="1"/>
  <c r="D133" i="1"/>
  <c r="D151" i="1" s="1"/>
  <c r="D169" i="1" s="1"/>
  <c r="C133" i="1"/>
  <c r="C151" i="1" s="1"/>
  <c r="C169" i="1" s="1"/>
  <c r="D22" i="1"/>
  <c r="E22" i="1"/>
  <c r="F22" i="1"/>
  <c r="G22" i="1"/>
  <c r="C22" i="1"/>
  <c r="CN29" i="2" l="1"/>
  <c r="CN39" i="2" s="1"/>
  <c r="CN81" i="2" s="1"/>
  <c r="CL29" i="2"/>
  <c r="CL39" i="2" s="1"/>
  <c r="CL81" i="2" s="1"/>
  <c r="CM29" i="2"/>
  <c r="CM39" i="2" s="1"/>
  <c r="CM81" i="2" s="1"/>
  <c r="CK29" i="2"/>
  <c r="CK39" i="2" s="1"/>
  <c r="CK81" i="2" s="1"/>
  <c r="CJ29" i="2"/>
  <c r="CJ39" i="2" s="1"/>
  <c r="CI29" i="2"/>
  <c r="CI39" i="2" s="1"/>
  <c r="BP29" i="2"/>
  <c r="BP39" i="2" s="1"/>
  <c r="BQ29" i="2"/>
  <c r="BQ39" i="2" s="1"/>
  <c r="BR29" i="2"/>
  <c r="BR39" i="2" s="1"/>
  <c r="BS29" i="2"/>
  <c r="BS39" i="2" s="1"/>
  <c r="BT29" i="2"/>
  <c r="BT39" i="2" s="1"/>
  <c r="BO29" i="2"/>
  <c r="BO39" i="2" s="1"/>
  <c r="AV29" i="2"/>
  <c r="AV39" i="2" s="1"/>
  <c r="AW29" i="2"/>
  <c r="AW39" i="2" s="1"/>
  <c r="AW81" i="2" s="1"/>
  <c r="AX39" i="2"/>
  <c r="AX81" i="2" s="1"/>
  <c r="AY29" i="2"/>
  <c r="AY39" i="2" s="1"/>
  <c r="AY81" i="2" s="1"/>
  <c r="AZ29" i="2"/>
  <c r="AZ39" i="2" s="1"/>
  <c r="AZ81" i="2" s="1"/>
  <c r="AU29" i="2"/>
  <c r="AU39" i="2" s="1"/>
  <c r="AB29" i="2"/>
  <c r="AB39" i="2" s="1"/>
  <c r="AC29" i="2"/>
  <c r="AC39" i="2" s="1"/>
  <c r="AD29" i="2"/>
  <c r="AD39" i="2" s="1"/>
  <c r="AE29" i="2"/>
  <c r="AE39" i="2" s="1"/>
  <c r="AF29" i="2"/>
  <c r="AF39" i="2" s="1"/>
  <c r="AA29" i="2"/>
  <c r="AA39" i="2" s="1"/>
  <c r="J29" i="2"/>
  <c r="J39" i="2" s="1"/>
  <c r="J81" i="2" s="1"/>
  <c r="K29" i="2"/>
  <c r="K39" i="2" s="1"/>
  <c r="K81" i="2" s="1"/>
  <c r="L29" i="2"/>
  <c r="L39" i="2" s="1"/>
  <c r="L81" i="2" s="1"/>
  <c r="I29" i="2"/>
  <c r="I39" i="2" s="1"/>
  <c r="I81" i="2" s="1"/>
  <c r="H29" i="2"/>
  <c r="H39" i="2" s="1"/>
  <c r="G29" i="2"/>
  <c r="G39" i="2" s="1"/>
  <c r="H65" i="2"/>
  <c r="I65" i="2"/>
  <c r="J65" i="2"/>
  <c r="K65" i="2"/>
  <c r="G65" i="2"/>
  <c r="D40" i="1"/>
  <c r="E40" i="1"/>
  <c r="F40" i="1"/>
  <c r="G40" i="1"/>
  <c r="G83" i="1"/>
  <c r="F83" i="1"/>
  <c r="E83" i="1"/>
  <c r="D83" i="1"/>
  <c r="CQ18" i="2" l="1"/>
  <c r="CQ29" i="2" s="1"/>
  <c r="CQ39" i="2" s="1"/>
  <c r="CQ81" i="2" s="1"/>
  <c r="CR18" i="2"/>
  <c r="CR29" i="2" s="1"/>
  <c r="CR39" i="2" s="1"/>
  <c r="CR81" i="2" s="1"/>
  <c r="CS18" i="2"/>
  <c r="CS29" i="2" s="1"/>
  <c r="CS39" i="2" s="1"/>
  <c r="CS81" i="2" s="1"/>
  <c r="CT18" i="2"/>
  <c r="CT29" i="2" s="1"/>
  <c r="CT39" i="2" s="1"/>
  <c r="CT81" i="2" s="1"/>
  <c r="CU18" i="2"/>
  <c r="CU29" i="2" s="1"/>
  <c r="CU39" i="2" s="1"/>
  <c r="CU81" i="2" s="1"/>
  <c r="CV18" i="2"/>
  <c r="CV29" i="2" s="1"/>
  <c r="CV39" i="2" s="1"/>
  <c r="CV81" i="2" s="1"/>
  <c r="CW18" i="2"/>
  <c r="CW29" i="2" s="1"/>
  <c r="CW39" i="2" s="1"/>
  <c r="CW81" i="2" s="1"/>
  <c r="CX18" i="2"/>
  <c r="CX29" i="2" s="1"/>
  <c r="CX39" i="2" s="1"/>
  <c r="CX81" i="2" s="1"/>
  <c r="CY18" i="2"/>
  <c r="CY29" i="2" s="1"/>
  <c r="CY39" i="2" s="1"/>
  <c r="CY81" i="2" s="1"/>
  <c r="CZ18" i="2"/>
  <c r="CZ29" i="2" s="1"/>
  <c r="CZ39" i="2" s="1"/>
  <c r="CZ81" i="2" s="1"/>
  <c r="DA18" i="2"/>
  <c r="DA29" i="2" s="1"/>
  <c r="DA39" i="2" s="1"/>
  <c r="DA81" i="2" s="1"/>
  <c r="CP18" i="2"/>
  <c r="CP29" i="2" s="1"/>
  <c r="CP39" i="2" s="1"/>
  <c r="CP81" i="2" s="1"/>
  <c r="BW18" i="2"/>
  <c r="BW39" i="2" s="1"/>
  <c r="BW81" i="2" s="1"/>
  <c r="BX18" i="2"/>
  <c r="BX39" i="2" s="1"/>
  <c r="BX81" i="2" s="1"/>
  <c r="BY18" i="2"/>
  <c r="BY39" i="2" s="1"/>
  <c r="BY81" i="2" s="1"/>
  <c r="BZ18" i="2"/>
  <c r="BZ39" i="2" s="1"/>
  <c r="BZ81" i="2" s="1"/>
  <c r="CA18" i="2"/>
  <c r="CA39" i="2" s="1"/>
  <c r="CA81" i="2" s="1"/>
  <c r="CB18" i="2"/>
  <c r="CB39" i="2" s="1"/>
  <c r="CB81" i="2" s="1"/>
  <c r="CC18" i="2"/>
  <c r="CC39" i="2" s="1"/>
  <c r="CC81" i="2" s="1"/>
  <c r="CD18" i="2"/>
  <c r="CD39" i="2" s="1"/>
  <c r="CD81" i="2" s="1"/>
  <c r="CE18" i="2"/>
  <c r="CE39" i="2" s="1"/>
  <c r="CE81" i="2" s="1"/>
  <c r="CF18" i="2"/>
  <c r="CF39" i="2" s="1"/>
  <c r="CF81" i="2" s="1"/>
  <c r="CG18" i="2"/>
  <c r="CG39" i="2" s="1"/>
  <c r="CG81" i="2" s="1"/>
  <c r="BV18" i="2"/>
  <c r="BV39" i="2" s="1"/>
  <c r="BV81" i="2" s="1"/>
  <c r="BC18" i="2"/>
  <c r="BC29" i="2" s="1"/>
  <c r="BC39" i="2" s="1"/>
  <c r="BC81" i="2" s="1"/>
  <c r="BD18" i="2"/>
  <c r="BD29" i="2" s="1"/>
  <c r="BD39" i="2" s="1"/>
  <c r="BD81" i="2" s="1"/>
  <c r="BE18" i="2"/>
  <c r="BE29" i="2" s="1"/>
  <c r="BE39" i="2" s="1"/>
  <c r="BE81" i="2" s="1"/>
  <c r="BF18" i="2"/>
  <c r="BF29" i="2" s="1"/>
  <c r="BF39" i="2" s="1"/>
  <c r="BF81" i="2" s="1"/>
  <c r="BG18" i="2"/>
  <c r="BG29" i="2" s="1"/>
  <c r="BG39" i="2" s="1"/>
  <c r="BG81" i="2" s="1"/>
  <c r="BH18" i="2"/>
  <c r="BH29" i="2" s="1"/>
  <c r="BH39" i="2" s="1"/>
  <c r="BH81" i="2" s="1"/>
  <c r="BI18" i="2"/>
  <c r="BI29" i="2" s="1"/>
  <c r="BI39" i="2" s="1"/>
  <c r="BI81" i="2" s="1"/>
  <c r="BJ18" i="2"/>
  <c r="BJ29" i="2" s="1"/>
  <c r="BJ39" i="2" s="1"/>
  <c r="BJ81" i="2" s="1"/>
  <c r="BK18" i="2"/>
  <c r="BK29" i="2" s="1"/>
  <c r="BK39" i="2" s="1"/>
  <c r="BK81" i="2" s="1"/>
  <c r="BL18" i="2"/>
  <c r="BL29" i="2" s="1"/>
  <c r="BL39" i="2" s="1"/>
  <c r="BL81" i="2" s="1"/>
  <c r="BM18" i="2"/>
  <c r="BM29" i="2" s="1"/>
  <c r="BM39" i="2" s="1"/>
  <c r="BM81" i="2" s="1"/>
  <c r="BB18" i="2"/>
  <c r="BB29" i="2" s="1"/>
  <c r="BB39" i="2" s="1"/>
  <c r="BB81" i="2" s="1"/>
  <c r="AI18" i="2"/>
  <c r="AI29" i="2" s="1"/>
  <c r="AI39" i="2" s="1"/>
  <c r="AJ18" i="2"/>
  <c r="AJ29" i="2" s="1"/>
  <c r="AJ39" i="2" s="1"/>
  <c r="AK18" i="2"/>
  <c r="AK29" i="2" s="1"/>
  <c r="AK39" i="2" s="1"/>
  <c r="AL18" i="2"/>
  <c r="AL29" i="2" s="1"/>
  <c r="AL39" i="2" s="1"/>
  <c r="AM18" i="2"/>
  <c r="AM29" i="2" s="1"/>
  <c r="AM39" i="2" s="1"/>
  <c r="AN18" i="2"/>
  <c r="AN29" i="2" s="1"/>
  <c r="AN39" i="2" s="1"/>
  <c r="AO18" i="2"/>
  <c r="AO29" i="2" s="1"/>
  <c r="AO39" i="2" s="1"/>
  <c r="AP18" i="2"/>
  <c r="AP29" i="2" s="1"/>
  <c r="AP39" i="2" s="1"/>
  <c r="AQ18" i="2"/>
  <c r="AQ29" i="2" s="1"/>
  <c r="AQ39" i="2" s="1"/>
  <c r="AR18" i="2"/>
  <c r="AR29" i="2" s="1"/>
  <c r="AR39" i="2" s="1"/>
  <c r="AS18" i="2"/>
  <c r="AS29" i="2" s="1"/>
  <c r="AS39" i="2" s="1"/>
  <c r="AH29" i="2"/>
  <c r="AH39" i="2" s="1"/>
  <c r="O18" i="2"/>
  <c r="O29" i="2" s="1"/>
  <c r="O39" i="2" s="1"/>
  <c r="P18" i="2"/>
  <c r="P29" i="2" s="1"/>
  <c r="P39" i="2" s="1"/>
  <c r="Q18" i="2"/>
  <c r="Q29" i="2" s="1"/>
  <c r="Q39" i="2" s="1"/>
  <c r="R18" i="2"/>
  <c r="R29" i="2" s="1"/>
  <c r="R39" i="2" s="1"/>
  <c r="S18" i="2"/>
  <c r="S29" i="2" s="1"/>
  <c r="S39" i="2" s="1"/>
  <c r="T18" i="2"/>
  <c r="T29" i="2" s="1"/>
  <c r="T39" i="2" s="1"/>
  <c r="U18" i="2"/>
  <c r="U29" i="2" s="1"/>
  <c r="U39" i="2" s="1"/>
  <c r="V18" i="2"/>
  <c r="V29" i="2" s="1"/>
  <c r="V39" i="2" s="1"/>
  <c r="W18" i="2"/>
  <c r="W29" i="2" s="1"/>
  <c r="W39" i="2" s="1"/>
  <c r="X18" i="2"/>
  <c r="X29" i="2" s="1"/>
  <c r="X39" i="2" s="1"/>
  <c r="Y18" i="2"/>
  <c r="Y29" i="2" s="1"/>
  <c r="Y39" i="2" s="1"/>
  <c r="N18" i="2"/>
  <c r="N39" i="2" s="1"/>
  <c r="H7" i="2"/>
  <c r="AA81" i="2" s="1"/>
  <c r="I7" i="2"/>
  <c r="AU81" i="2" s="1"/>
  <c r="J7" i="2"/>
  <c r="BP81" i="2" s="1"/>
  <c r="K7" i="2"/>
  <c r="CJ81" i="2" s="1"/>
  <c r="G7" i="2"/>
  <c r="G81" i="2" s="1"/>
  <c r="N44" i="2" l="1"/>
  <c r="O44" i="2"/>
  <c r="P44" i="2"/>
  <c r="Q44" i="2"/>
  <c r="R44" i="2"/>
  <c r="S44" i="2"/>
  <c r="T44" i="2"/>
  <c r="U44" i="2"/>
  <c r="V44" i="2"/>
  <c r="W44" i="2"/>
  <c r="X44" i="2"/>
  <c r="Y44" i="2"/>
  <c r="N43" i="2"/>
  <c r="O43" i="2"/>
  <c r="P43" i="2"/>
  <c r="Q43" i="2"/>
  <c r="R43" i="2"/>
  <c r="S43" i="2"/>
  <c r="T43" i="2"/>
  <c r="U43" i="2"/>
  <c r="V43" i="2"/>
  <c r="W43" i="2"/>
  <c r="X43" i="2"/>
  <c r="Y43" i="2"/>
  <c r="H70" i="2" l="1"/>
  <c r="H71" i="2" s="1"/>
  <c r="CI34" i="2"/>
  <c r="CI35" i="2"/>
  <c r="CI33" i="2"/>
  <c r="CI32" i="2"/>
  <c r="CI31" i="2"/>
  <c r="BO34" i="2"/>
  <c r="BO35" i="2"/>
  <c r="BO33" i="2"/>
  <c r="BO32" i="2"/>
  <c r="BO31" i="2"/>
  <c r="AU35" i="2"/>
  <c r="AU34" i="2"/>
  <c r="AU33" i="2"/>
  <c r="AU32" i="2"/>
  <c r="AU31" i="2"/>
  <c r="AA35" i="2"/>
  <c r="AA34" i="2"/>
  <c r="AA33" i="2"/>
  <c r="AA32" i="2"/>
  <c r="AA31" i="2"/>
  <c r="G35" i="2"/>
  <c r="G34" i="2"/>
  <c r="G33" i="2"/>
  <c r="G32" i="2"/>
  <c r="G31" i="2"/>
  <c r="CI24" i="2"/>
  <c r="CI23" i="2"/>
  <c r="CI22" i="2"/>
  <c r="CI21" i="2"/>
  <c r="BO23" i="2"/>
  <c r="BO24" i="2"/>
  <c r="BO22" i="2"/>
  <c r="BO21" i="2"/>
  <c r="AU23" i="2"/>
  <c r="AU24" i="2"/>
  <c r="AU22" i="2"/>
  <c r="AU21" i="2"/>
  <c r="AA24" i="2"/>
  <c r="AA23" i="2"/>
  <c r="AA25" i="2"/>
  <c r="AA22" i="2"/>
  <c r="AA21" i="2"/>
  <c r="G21" i="2"/>
  <c r="G26" i="2"/>
  <c r="G24" i="2"/>
  <c r="G23" i="2"/>
  <c r="G22" i="2"/>
  <c r="AA43" i="2" l="1"/>
  <c r="C53" i="1" l="1"/>
  <c r="G25" i="2"/>
  <c r="AU36" i="2" l="1"/>
  <c r="G43" i="2" l="1"/>
  <c r="AV20" i="2"/>
  <c r="AU20" i="2" s="1"/>
  <c r="G20" i="2" l="1"/>
  <c r="G27" i="2" s="1"/>
  <c r="H27" i="2" s="1"/>
  <c r="G41" i="2" l="1"/>
  <c r="G53" i="2" s="1"/>
  <c r="AV41" i="2"/>
  <c r="G42" i="2"/>
  <c r="CX47" i="2" l="1"/>
  <c r="CX45" i="2"/>
  <c r="CI44" i="2"/>
  <c r="CI43" i="2"/>
  <c r="CI36" i="2"/>
  <c r="CI37" i="2" s="1"/>
  <c r="CI26" i="2"/>
  <c r="CI47" i="2" s="1"/>
  <c r="CI45" i="2"/>
  <c r="BO36" i="2"/>
  <c r="BO44" i="2"/>
  <c r="BO45" i="2"/>
  <c r="BO26" i="2"/>
  <c r="BO42" i="2"/>
  <c r="AU26" i="2"/>
  <c r="AU47" i="2" s="1"/>
  <c r="AA36" i="2"/>
  <c r="AA45" i="2"/>
  <c r="AA26" i="2"/>
  <c r="G36" i="2"/>
  <c r="BO47" i="2" l="1"/>
  <c r="AU37" i="2"/>
  <c r="BO43" i="2"/>
  <c r="AA42" i="2"/>
  <c r="AA47" i="2"/>
  <c r="AA37" i="2"/>
  <c r="AU27" i="2"/>
  <c r="BO37" i="2"/>
  <c r="D75" i="1" l="1"/>
  <c r="E75" i="1"/>
  <c r="F75" i="1"/>
  <c r="G75" i="1"/>
  <c r="C75" i="1"/>
  <c r="D66" i="1"/>
  <c r="E66" i="1"/>
  <c r="F66" i="1"/>
  <c r="G66" i="1"/>
  <c r="C66" i="1"/>
  <c r="D57" i="1"/>
  <c r="E57" i="1"/>
  <c r="F57" i="1"/>
  <c r="G57" i="1"/>
  <c r="C57" i="1"/>
  <c r="D32" i="1"/>
  <c r="E32" i="1"/>
  <c r="F32" i="1"/>
  <c r="G32" i="1"/>
  <c r="C32" i="1"/>
  <c r="D23" i="1"/>
  <c r="E23" i="1"/>
  <c r="F23" i="1"/>
  <c r="G23" i="1"/>
  <c r="C23" i="1"/>
  <c r="C167" i="1" l="1"/>
  <c r="C149" i="1"/>
  <c r="C131" i="1"/>
  <c r="C113" i="1"/>
  <c r="G71" i="1" l="1"/>
  <c r="E71" i="1"/>
  <c r="D71" i="1"/>
  <c r="C71" i="1"/>
  <c r="C22" i="3"/>
  <c r="L42" i="2" l="1"/>
  <c r="K42" i="2"/>
  <c r="J42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CP45" i="2"/>
  <c r="CQ45" i="2"/>
  <c r="CR45" i="2"/>
  <c r="CS45" i="2"/>
  <c r="CT45" i="2"/>
  <c r="CU45" i="2"/>
  <c r="CV45" i="2"/>
  <c r="CW45" i="2"/>
  <c r="CY45" i="2"/>
  <c r="CZ45" i="2"/>
  <c r="DA45" i="2"/>
  <c r="CP47" i="2"/>
  <c r="CQ47" i="2"/>
  <c r="CR47" i="2"/>
  <c r="CS47" i="2"/>
  <c r="CT47" i="2"/>
  <c r="CU47" i="2"/>
  <c r="CV47" i="2"/>
  <c r="CW47" i="2"/>
  <c r="CY47" i="2"/>
  <c r="CZ47" i="2"/>
  <c r="DA47" i="2"/>
  <c r="CQ43" i="2"/>
  <c r="CR43" i="2"/>
  <c r="CS43" i="2"/>
  <c r="CT43" i="2"/>
  <c r="CU43" i="2"/>
  <c r="CV43" i="2"/>
  <c r="CW43" i="2"/>
  <c r="CX43" i="2"/>
  <c r="CY43" i="2"/>
  <c r="CZ43" i="2"/>
  <c r="DA43" i="2"/>
  <c r="CP43" i="2"/>
  <c r="CL42" i="2"/>
  <c r="CM42" i="2"/>
  <c r="CN42" i="2"/>
  <c r="CK42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BW43" i="2"/>
  <c r="BX43" i="2"/>
  <c r="BY43" i="2"/>
  <c r="BZ43" i="2"/>
  <c r="CA43" i="2"/>
  <c r="CB43" i="2"/>
  <c r="CC43" i="2"/>
  <c r="CD43" i="2"/>
  <c r="CE43" i="2"/>
  <c r="CF43" i="2"/>
  <c r="CG43" i="2"/>
  <c r="BV43" i="2"/>
  <c r="BR42" i="2"/>
  <c r="BS42" i="2"/>
  <c r="BT42" i="2"/>
  <c r="BQ42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C43" i="2"/>
  <c r="BD43" i="2"/>
  <c r="BE43" i="2"/>
  <c r="BF43" i="2"/>
  <c r="BG43" i="2"/>
  <c r="BH43" i="2"/>
  <c r="BI43" i="2"/>
  <c r="BJ43" i="2"/>
  <c r="BK43" i="2"/>
  <c r="BL43" i="2"/>
  <c r="BM43" i="2"/>
  <c r="BB43" i="2"/>
  <c r="AX42" i="2"/>
  <c r="AY42" i="2"/>
  <c r="AZ42" i="2"/>
  <c r="AW42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I43" i="2"/>
  <c r="AJ43" i="2"/>
  <c r="AK43" i="2"/>
  <c r="AL43" i="2"/>
  <c r="AM43" i="2"/>
  <c r="AN43" i="2"/>
  <c r="AO43" i="2"/>
  <c r="AP43" i="2"/>
  <c r="AQ43" i="2"/>
  <c r="AR43" i="2"/>
  <c r="AS43" i="2"/>
  <c r="AH43" i="2"/>
  <c r="AD42" i="2"/>
  <c r="AE42" i="2"/>
  <c r="AF42" i="2"/>
  <c r="AC42" i="2"/>
  <c r="P45" i="2"/>
  <c r="AU41" i="2"/>
  <c r="G47" i="2"/>
  <c r="H54" i="2" l="1"/>
  <c r="H55" i="2"/>
  <c r="I55" i="2"/>
  <c r="J54" i="2"/>
  <c r="J55" i="2"/>
  <c r="I53" i="2"/>
  <c r="I59" i="2"/>
  <c r="I57" i="2"/>
  <c r="I56" i="2"/>
  <c r="K54" i="2"/>
  <c r="K55" i="2"/>
  <c r="I54" i="2"/>
  <c r="CI42" i="2" l="1"/>
  <c r="AU45" i="2"/>
  <c r="AU44" i="2"/>
  <c r="AU43" i="2"/>
  <c r="AU42" i="2"/>
  <c r="AA44" i="2"/>
  <c r="G44" i="2"/>
  <c r="G45" i="2"/>
  <c r="N45" i="2"/>
  <c r="O45" i="2"/>
  <c r="Q45" i="2"/>
  <c r="R45" i="2"/>
  <c r="S45" i="2"/>
  <c r="T45" i="2"/>
  <c r="U45" i="2"/>
  <c r="V45" i="2"/>
  <c r="W45" i="2"/>
  <c r="X45" i="2"/>
  <c r="Y45" i="2"/>
  <c r="N47" i="2"/>
  <c r="O47" i="2"/>
  <c r="P47" i="2"/>
  <c r="Q47" i="2"/>
  <c r="R47" i="2"/>
  <c r="S47" i="2"/>
  <c r="T47" i="2"/>
  <c r="U47" i="2"/>
  <c r="V47" i="2"/>
  <c r="W47" i="2"/>
  <c r="X47" i="2"/>
  <c r="Y47" i="2"/>
  <c r="I42" i="2"/>
  <c r="G54" i="2" s="1"/>
  <c r="B22" i="1"/>
  <c r="G55" i="2" l="1"/>
  <c r="G48" i="2"/>
  <c r="G37" i="2"/>
  <c r="AU48" i="2"/>
  <c r="G56" i="2"/>
  <c r="G57" i="2"/>
  <c r="G59" i="2"/>
  <c r="G58" i="2"/>
  <c r="K58" i="2"/>
  <c r="H57" i="2"/>
  <c r="J57" i="2"/>
  <c r="K57" i="2"/>
  <c r="H58" i="2"/>
  <c r="I58" i="2"/>
  <c r="I60" i="2" s="1"/>
  <c r="J58" i="2"/>
  <c r="H59" i="2"/>
  <c r="J59" i="2"/>
  <c r="K59" i="2"/>
  <c r="K56" i="2"/>
  <c r="J56" i="2"/>
  <c r="H56" i="2"/>
  <c r="AI81" i="2"/>
  <c r="AJ81" i="2"/>
  <c r="AK81" i="2"/>
  <c r="AL81" i="2"/>
  <c r="AM81" i="2"/>
  <c r="AN81" i="2"/>
  <c r="AO81" i="2"/>
  <c r="AP81" i="2"/>
  <c r="AQ81" i="2"/>
  <c r="AR81" i="2"/>
  <c r="AS81" i="2"/>
  <c r="AH81" i="2"/>
  <c r="AD81" i="2"/>
  <c r="AE81" i="2"/>
  <c r="AF81" i="2"/>
  <c r="AC81" i="2"/>
  <c r="H62" i="2"/>
  <c r="H73" i="2" s="1"/>
  <c r="I62" i="2"/>
  <c r="I73" i="2" s="1"/>
  <c r="J62" i="2"/>
  <c r="J73" i="2" s="1"/>
  <c r="K62" i="2"/>
  <c r="K73" i="2" s="1"/>
  <c r="G62" i="2"/>
  <c r="G73" i="2" s="1"/>
  <c r="F71" i="1"/>
  <c r="D93" i="2"/>
  <c r="D102" i="2" s="1"/>
  <c r="O81" i="2"/>
  <c r="P81" i="2"/>
  <c r="Q81" i="2"/>
  <c r="R81" i="2"/>
  <c r="S81" i="2"/>
  <c r="T81" i="2"/>
  <c r="U81" i="2"/>
  <c r="V81" i="2"/>
  <c r="W81" i="2"/>
  <c r="X81" i="2"/>
  <c r="Y81" i="2"/>
  <c r="N81" i="2"/>
  <c r="D99" i="2"/>
  <c r="D108" i="2" s="1"/>
  <c r="D98" i="2"/>
  <c r="D107" i="2" s="1"/>
  <c r="D97" i="2"/>
  <c r="D106" i="2" s="1"/>
  <c r="D96" i="2"/>
  <c r="D105" i="2" s="1"/>
  <c r="D95" i="2"/>
  <c r="D104" i="2" s="1"/>
  <c r="D94" i="2"/>
  <c r="D103" i="2" s="1"/>
  <c r="G60" i="2" l="1"/>
  <c r="G70" i="2"/>
  <c r="G71" i="2" s="1"/>
  <c r="I70" i="2"/>
  <c r="I71" i="2" s="1"/>
  <c r="I76" i="2" s="1"/>
  <c r="K70" i="2"/>
  <c r="K71" i="2" s="1"/>
  <c r="J70" i="2"/>
  <c r="J71" i="2" s="1"/>
  <c r="G76" i="2" l="1"/>
  <c r="G10" i="2" l="1"/>
  <c r="G15" i="1"/>
  <c r="F15" i="1"/>
  <c r="E15" i="1"/>
  <c r="D15" i="1"/>
  <c r="G11" i="2" l="1"/>
  <c r="G12" i="2" s="1"/>
  <c r="G13" i="2" s="1"/>
  <c r="G77" i="2"/>
  <c r="G78" i="2" s="1"/>
  <c r="C26" i="1"/>
  <c r="C90" i="1" s="1"/>
  <c r="C25" i="1"/>
  <c r="I11" i="2"/>
  <c r="E26" i="1"/>
  <c r="E25" i="1"/>
  <c r="K11" i="2"/>
  <c r="G26" i="1"/>
  <c r="G25" i="1"/>
  <c r="H11" i="2"/>
  <c r="D26" i="1"/>
  <c r="D25" i="1"/>
  <c r="J11" i="2"/>
  <c r="F26" i="1"/>
  <c r="F25" i="1"/>
  <c r="K77" i="2"/>
  <c r="I77" i="2"/>
  <c r="I78" i="2" s="1"/>
  <c r="AU111" i="2" s="1"/>
  <c r="E92" i="1" s="1"/>
  <c r="H77" i="2"/>
  <c r="J77" i="2"/>
  <c r="C27" i="1" l="1"/>
  <c r="CQ90" i="2"/>
  <c r="CS90" i="2"/>
  <c r="CU90" i="2"/>
  <c r="CW90" i="2"/>
  <c r="CY90" i="2"/>
  <c r="DA90" i="2"/>
  <c r="BW90" i="2"/>
  <c r="BY90" i="2"/>
  <c r="CA90" i="2"/>
  <c r="CC90" i="2"/>
  <c r="CE90" i="2"/>
  <c r="CG90" i="2"/>
  <c r="BC90" i="2"/>
  <c r="BE90" i="2"/>
  <c r="BG90" i="2"/>
  <c r="BI90" i="2"/>
  <c r="BK90" i="2"/>
  <c r="BM90" i="2"/>
  <c r="AI90" i="2"/>
  <c r="AK90" i="2"/>
  <c r="AM90" i="2"/>
  <c r="AO90" i="2"/>
  <c r="AQ90" i="2"/>
  <c r="AS90" i="2"/>
  <c r="P90" i="2"/>
  <c r="R90" i="2"/>
  <c r="T90" i="2"/>
  <c r="V90" i="2"/>
  <c r="X90" i="2"/>
  <c r="N90" i="2"/>
  <c r="CR90" i="2"/>
  <c r="CT90" i="2"/>
  <c r="CV90" i="2"/>
  <c r="CX90" i="2"/>
  <c r="CZ90" i="2"/>
  <c r="CP90" i="2"/>
  <c r="BX90" i="2"/>
  <c r="BZ90" i="2"/>
  <c r="CB90" i="2"/>
  <c r="CD90" i="2"/>
  <c r="CF90" i="2"/>
  <c r="BV90" i="2"/>
  <c r="BD90" i="2"/>
  <c r="BF90" i="2"/>
  <c r="BH90" i="2"/>
  <c r="BJ90" i="2"/>
  <c r="BL90" i="2"/>
  <c r="BB90" i="2"/>
  <c r="AJ90" i="2"/>
  <c r="AL90" i="2"/>
  <c r="AN90" i="2"/>
  <c r="AP90" i="2"/>
  <c r="AR90" i="2"/>
  <c r="AH90" i="2"/>
  <c r="O90" i="2"/>
  <c r="Q90" i="2"/>
  <c r="S90" i="2"/>
  <c r="U90" i="2"/>
  <c r="W90" i="2"/>
  <c r="Y90" i="2"/>
  <c r="N86" i="2"/>
  <c r="I85" i="2"/>
  <c r="J85" i="2"/>
  <c r="J94" i="2" s="1"/>
  <c r="G84" i="2"/>
  <c r="K85" i="2"/>
  <c r="K103" i="2" s="1"/>
  <c r="J106" i="1" s="1"/>
  <c r="D27" i="1"/>
  <c r="E27" i="1"/>
  <c r="AU136" i="2"/>
  <c r="F27" i="1"/>
  <c r="G27" i="1"/>
  <c r="P88" i="2"/>
  <c r="T88" i="2"/>
  <c r="X88" i="2"/>
  <c r="P89" i="2"/>
  <c r="T89" i="2"/>
  <c r="Y89" i="2"/>
  <c r="O88" i="2"/>
  <c r="S88" i="2"/>
  <c r="W88" i="2"/>
  <c r="O89" i="2"/>
  <c r="S89" i="2"/>
  <c r="X89" i="2"/>
  <c r="G111" i="2"/>
  <c r="C92" i="1" s="1"/>
  <c r="N88" i="2"/>
  <c r="R88" i="2"/>
  <c r="V88" i="2"/>
  <c r="N89" i="2"/>
  <c r="R89" i="2"/>
  <c r="W89" i="2"/>
  <c r="V89" i="2"/>
  <c r="Q88" i="2"/>
  <c r="U88" i="2"/>
  <c r="Y88" i="2"/>
  <c r="Q89" i="2"/>
  <c r="U89" i="2"/>
  <c r="N87" i="2"/>
  <c r="BB87" i="2"/>
  <c r="BD87" i="2"/>
  <c r="BF87" i="2"/>
  <c r="BH87" i="2"/>
  <c r="BJ87" i="2"/>
  <c r="BL87" i="2"/>
  <c r="BB88" i="2"/>
  <c r="BD88" i="2"/>
  <c r="BF88" i="2"/>
  <c r="BH88" i="2"/>
  <c r="BJ88" i="2"/>
  <c r="BL88" i="2"/>
  <c r="BB89" i="2"/>
  <c r="BD89" i="2"/>
  <c r="BF89" i="2"/>
  <c r="BH89" i="2"/>
  <c r="BJ89" i="2"/>
  <c r="BL89" i="2"/>
  <c r="BC86" i="2"/>
  <c r="BE86" i="2"/>
  <c r="BG86" i="2"/>
  <c r="BI86" i="2"/>
  <c r="BK86" i="2"/>
  <c r="BM86" i="2"/>
  <c r="AX85" i="2"/>
  <c r="AZ85" i="2"/>
  <c r="AU84" i="2"/>
  <c r="E91" i="1" s="1"/>
  <c r="BC87" i="2"/>
  <c r="BE87" i="2"/>
  <c r="BG87" i="2"/>
  <c r="BI87" i="2"/>
  <c r="BK87" i="2"/>
  <c r="BM87" i="2"/>
  <c r="BC88" i="2"/>
  <c r="BE88" i="2"/>
  <c r="BG88" i="2"/>
  <c r="BI88" i="2"/>
  <c r="BK88" i="2"/>
  <c r="BM88" i="2"/>
  <c r="BC89" i="2"/>
  <c r="BE89" i="2"/>
  <c r="BG89" i="2"/>
  <c r="BI89" i="2"/>
  <c r="BK89" i="2"/>
  <c r="BM89" i="2"/>
  <c r="BD86" i="2"/>
  <c r="BF86" i="2"/>
  <c r="BH86" i="2"/>
  <c r="BJ86" i="2"/>
  <c r="BL86" i="2"/>
  <c r="BB86" i="2"/>
  <c r="AY85" i="2"/>
  <c r="AW85" i="2"/>
  <c r="Q86" i="2"/>
  <c r="X86" i="2"/>
  <c r="V86" i="2"/>
  <c r="R86" i="2"/>
  <c r="T86" i="2"/>
  <c r="P86" i="2"/>
  <c r="X87" i="2"/>
  <c r="V87" i="2"/>
  <c r="T87" i="2"/>
  <c r="R87" i="2"/>
  <c r="P87" i="2"/>
  <c r="L85" i="2"/>
  <c r="L94" i="2" s="1"/>
  <c r="Y86" i="2"/>
  <c r="W86" i="2"/>
  <c r="U86" i="2"/>
  <c r="S86" i="2"/>
  <c r="O86" i="2"/>
  <c r="W87" i="2"/>
  <c r="Y87" i="2"/>
  <c r="U87" i="2"/>
  <c r="S87" i="2"/>
  <c r="Q87" i="2"/>
  <c r="O87" i="2"/>
  <c r="D90" i="1"/>
  <c r="I10" i="2"/>
  <c r="I12" i="2" s="1"/>
  <c r="I13" i="2" s="1"/>
  <c r="L103" i="2" l="1"/>
  <c r="N106" i="1" s="1"/>
  <c r="P96" i="2"/>
  <c r="E101" i="1" s="1"/>
  <c r="P105" i="2"/>
  <c r="E108" i="1" s="1"/>
  <c r="X96" i="2"/>
  <c r="M101" i="1" s="1"/>
  <c r="X105" i="2"/>
  <c r="M108" i="1" s="1"/>
  <c r="V95" i="2"/>
  <c r="K100" i="1" s="1"/>
  <c r="V104" i="2"/>
  <c r="K107" i="1" s="1"/>
  <c r="I136" i="1"/>
  <c r="BH104" i="2"/>
  <c r="I143" i="1" s="1"/>
  <c r="BH95" i="2"/>
  <c r="L139" i="1"/>
  <c r="BK98" i="2"/>
  <c r="BK107" i="2"/>
  <c r="L146" i="1" s="1"/>
  <c r="D139" i="1"/>
  <c r="BC98" i="2"/>
  <c r="BC107" i="2"/>
  <c r="D146" i="1" s="1"/>
  <c r="H138" i="1"/>
  <c r="BG97" i="2"/>
  <c r="BG106" i="2"/>
  <c r="H145" i="1" s="1"/>
  <c r="L137" i="1"/>
  <c r="BK105" i="2"/>
  <c r="L144" i="1" s="1"/>
  <c r="BK96" i="2"/>
  <c r="D137" i="1"/>
  <c r="BC105" i="2"/>
  <c r="D144" i="1" s="1"/>
  <c r="BC96" i="2"/>
  <c r="N136" i="1"/>
  <c r="BM95" i="2"/>
  <c r="BM104" i="2"/>
  <c r="N143" i="1" s="1"/>
  <c r="F136" i="1"/>
  <c r="BE95" i="2"/>
  <c r="BE104" i="2"/>
  <c r="F143" i="1" s="1"/>
  <c r="I139" i="1"/>
  <c r="BH98" i="2"/>
  <c r="BH107" i="2"/>
  <c r="I146" i="1" s="1"/>
  <c r="M138" i="1"/>
  <c r="BL106" i="2"/>
  <c r="M145" i="1" s="1"/>
  <c r="BL97" i="2"/>
  <c r="E138" i="1"/>
  <c r="BD106" i="2"/>
  <c r="E145" i="1" s="1"/>
  <c r="BD97" i="2"/>
  <c r="I137" i="1"/>
  <c r="BH105" i="2"/>
  <c r="I144" i="1" s="1"/>
  <c r="BH96" i="2"/>
  <c r="U107" i="2"/>
  <c r="J110" i="1" s="1"/>
  <c r="U98" i="2"/>
  <c r="J103" i="1" s="1"/>
  <c r="Q97" i="2"/>
  <c r="F102" i="1" s="1"/>
  <c r="Q106" i="2"/>
  <c r="F109" i="1" s="1"/>
  <c r="N98" i="2"/>
  <c r="C103" i="1" s="1"/>
  <c r="N107" i="2"/>
  <c r="C110" i="1" s="1"/>
  <c r="W106" i="2"/>
  <c r="L109" i="1" s="1"/>
  <c r="W97" i="2"/>
  <c r="L102" i="1" s="1"/>
  <c r="T107" i="2"/>
  <c r="I110" i="1" s="1"/>
  <c r="T98" i="2"/>
  <c r="I103" i="1" s="1"/>
  <c r="P106" i="2"/>
  <c r="E109" i="1" s="1"/>
  <c r="P97" i="2"/>
  <c r="E102" i="1" s="1"/>
  <c r="W99" i="2"/>
  <c r="W108" i="2"/>
  <c r="O99" i="2"/>
  <c r="O108" i="2"/>
  <c r="AN108" i="2"/>
  <c r="AN99" i="2"/>
  <c r="BL108" i="2"/>
  <c r="BL99" i="2"/>
  <c r="BD108" i="2"/>
  <c r="BD99" i="2"/>
  <c r="CB108" i="2"/>
  <c r="CB99" i="2"/>
  <c r="CZ108" i="2"/>
  <c r="CZ99" i="2"/>
  <c r="CR108" i="2"/>
  <c r="CR99" i="2"/>
  <c r="T99" i="2"/>
  <c r="T108" i="2"/>
  <c r="AQ108" i="2"/>
  <c r="AQ99" i="2"/>
  <c r="AI108" i="2"/>
  <c r="AI99" i="2"/>
  <c r="BG99" i="2"/>
  <c r="BG108" i="2"/>
  <c r="CE99" i="2"/>
  <c r="CE108" i="2"/>
  <c r="BW99" i="2"/>
  <c r="BW108" i="2"/>
  <c r="CU99" i="2"/>
  <c r="CU108" i="2"/>
  <c r="O96" i="2"/>
  <c r="D101" i="1" s="1"/>
  <c r="O105" i="2"/>
  <c r="D108" i="1" s="1"/>
  <c r="R96" i="2"/>
  <c r="G101" i="1" s="1"/>
  <c r="R105" i="2"/>
  <c r="G108" i="1" s="1"/>
  <c r="G136" i="1"/>
  <c r="BF104" i="2"/>
  <c r="G143" i="1" s="1"/>
  <c r="BF95" i="2"/>
  <c r="N138" i="1"/>
  <c r="BM97" i="2"/>
  <c r="BM106" i="2"/>
  <c r="N145" i="1" s="1"/>
  <c r="J137" i="1"/>
  <c r="BI105" i="2"/>
  <c r="J144" i="1" s="1"/>
  <c r="BI96" i="2"/>
  <c r="L136" i="1"/>
  <c r="BK104" i="2"/>
  <c r="L143" i="1" s="1"/>
  <c r="BK95" i="2"/>
  <c r="D136" i="1"/>
  <c r="BC104" i="2"/>
  <c r="D143" i="1" s="1"/>
  <c r="BC95" i="2"/>
  <c r="G139" i="1"/>
  <c r="BF107" i="2"/>
  <c r="G146" i="1" s="1"/>
  <c r="BF98" i="2"/>
  <c r="K138" i="1"/>
  <c r="BJ106" i="2"/>
  <c r="K145" i="1" s="1"/>
  <c r="BJ97" i="2"/>
  <c r="C138" i="1"/>
  <c r="BB106" i="2"/>
  <c r="C145" i="1" s="1"/>
  <c r="BB97" i="2"/>
  <c r="G137" i="1"/>
  <c r="BF96" i="2"/>
  <c r="BF105" i="2"/>
  <c r="G144" i="1" s="1"/>
  <c r="Q98" i="2"/>
  <c r="F103" i="1" s="1"/>
  <c r="Q107" i="2"/>
  <c r="F110" i="1" s="1"/>
  <c r="V98" i="2"/>
  <c r="K103" i="1" s="1"/>
  <c r="V107" i="2"/>
  <c r="K110" i="1" s="1"/>
  <c r="V106" i="2"/>
  <c r="K109" i="1" s="1"/>
  <c r="V97" i="2"/>
  <c r="K102" i="1" s="1"/>
  <c r="X107" i="2"/>
  <c r="M110" i="1" s="1"/>
  <c r="X98" i="2"/>
  <c r="M103" i="1" s="1"/>
  <c r="S106" i="2"/>
  <c r="H109" i="1" s="1"/>
  <c r="S97" i="2"/>
  <c r="H102" i="1" s="1"/>
  <c r="P107" i="2"/>
  <c r="E110" i="1" s="1"/>
  <c r="P98" i="2"/>
  <c r="E103" i="1" s="1"/>
  <c r="U108" i="2"/>
  <c r="U99" i="2"/>
  <c r="D93" i="1"/>
  <c r="AH99" i="2"/>
  <c r="AH108" i="2"/>
  <c r="AL99" i="2"/>
  <c r="AL108" i="2"/>
  <c r="BJ99" i="2"/>
  <c r="BJ108" i="2"/>
  <c r="F93" i="1"/>
  <c r="BV108" i="2"/>
  <c r="BV99" i="2"/>
  <c r="BZ108" i="2"/>
  <c r="BZ99" i="2"/>
  <c r="CX108" i="2"/>
  <c r="CX99" i="2"/>
  <c r="C93" i="1"/>
  <c r="N99" i="2"/>
  <c r="N108" i="2"/>
  <c r="R108" i="2"/>
  <c r="R99" i="2"/>
  <c r="AO108" i="2"/>
  <c r="AO99" i="2"/>
  <c r="BM99" i="2"/>
  <c r="BM108" i="2"/>
  <c r="BE99" i="2"/>
  <c r="BE108" i="2"/>
  <c r="CC108" i="2"/>
  <c r="CC99" i="2"/>
  <c r="DA108" i="2"/>
  <c r="DA99" i="2"/>
  <c r="CS108" i="2"/>
  <c r="CS99" i="2"/>
  <c r="Y105" i="2"/>
  <c r="N108" i="1" s="1"/>
  <c r="Y96" i="2"/>
  <c r="N101" i="1" s="1"/>
  <c r="U104" i="2"/>
  <c r="J107" i="1" s="1"/>
  <c r="U95" i="2"/>
  <c r="J100" i="1" s="1"/>
  <c r="Q105" i="2"/>
  <c r="F108" i="1" s="1"/>
  <c r="Q96" i="2"/>
  <c r="F101" i="1" s="1"/>
  <c r="W96" i="2"/>
  <c r="L101" i="1" s="1"/>
  <c r="W105" i="2"/>
  <c r="L108" i="1" s="1"/>
  <c r="X95" i="2"/>
  <c r="M100" i="1" s="1"/>
  <c r="X104" i="2"/>
  <c r="M107" i="1" s="1"/>
  <c r="F138" i="1"/>
  <c r="BE97" i="2"/>
  <c r="BE106" i="2"/>
  <c r="F145" i="1" s="1"/>
  <c r="S96" i="2"/>
  <c r="H101" i="1" s="1"/>
  <c r="S105" i="2"/>
  <c r="H108" i="1" s="1"/>
  <c r="O95" i="2"/>
  <c r="D100" i="1" s="1"/>
  <c r="O104" i="2"/>
  <c r="D107" i="1" s="1"/>
  <c r="Y95" i="2"/>
  <c r="N100" i="1" s="1"/>
  <c r="Y104" i="2"/>
  <c r="N107" i="1" s="1"/>
  <c r="T96" i="2"/>
  <c r="I101" i="1" s="1"/>
  <c r="T105" i="2"/>
  <c r="I108" i="1" s="1"/>
  <c r="T104" i="2"/>
  <c r="I107" i="1" s="1"/>
  <c r="T95" i="2"/>
  <c r="I100" i="1" s="1"/>
  <c r="Q104" i="2"/>
  <c r="F107" i="1" s="1"/>
  <c r="Q95" i="2"/>
  <c r="F100" i="1" s="1"/>
  <c r="M136" i="1"/>
  <c r="BL104" i="2"/>
  <c r="M143" i="1" s="1"/>
  <c r="BL95" i="2"/>
  <c r="E136" i="1"/>
  <c r="BD104" i="2"/>
  <c r="E143" i="1" s="1"/>
  <c r="BD95" i="2"/>
  <c r="H139" i="1"/>
  <c r="BG107" i="2"/>
  <c r="H146" i="1" s="1"/>
  <c r="BG98" i="2"/>
  <c r="L138" i="1"/>
  <c r="BK97" i="2"/>
  <c r="BK106" i="2"/>
  <c r="L145" i="1" s="1"/>
  <c r="D138" i="1"/>
  <c r="BC97" i="2"/>
  <c r="BC106" i="2"/>
  <c r="D145" i="1" s="1"/>
  <c r="H137" i="1"/>
  <c r="BG105" i="2"/>
  <c r="H144" i="1" s="1"/>
  <c r="BG96" i="2"/>
  <c r="J136" i="1"/>
  <c r="BI95" i="2"/>
  <c r="BI104" i="2"/>
  <c r="J143" i="1" s="1"/>
  <c r="M139" i="1"/>
  <c r="BL98" i="2"/>
  <c r="BL107" i="2"/>
  <c r="M146" i="1" s="1"/>
  <c r="E139" i="1"/>
  <c r="BD98" i="2"/>
  <c r="BD107" i="2"/>
  <c r="E146" i="1" s="1"/>
  <c r="I138" i="1"/>
  <c r="BH106" i="2"/>
  <c r="I145" i="1" s="1"/>
  <c r="BH97" i="2"/>
  <c r="M137" i="1"/>
  <c r="BL105" i="2"/>
  <c r="M144" i="1" s="1"/>
  <c r="BL96" i="2"/>
  <c r="E137" i="1"/>
  <c r="BD105" i="2"/>
  <c r="E144" i="1" s="1"/>
  <c r="BD96" i="2"/>
  <c r="Y97" i="2"/>
  <c r="N102" i="1" s="1"/>
  <c r="Y106" i="2"/>
  <c r="N109" i="1" s="1"/>
  <c r="W107" i="2"/>
  <c r="L110" i="1" s="1"/>
  <c r="W98" i="2"/>
  <c r="L103" i="1" s="1"/>
  <c r="R106" i="2"/>
  <c r="G109" i="1" s="1"/>
  <c r="R97" i="2"/>
  <c r="G102" i="1" s="1"/>
  <c r="S107" i="2"/>
  <c r="H110" i="1" s="1"/>
  <c r="S98" i="2"/>
  <c r="H103" i="1" s="1"/>
  <c r="O106" i="2"/>
  <c r="D109" i="1" s="1"/>
  <c r="O97" i="2"/>
  <c r="D102" i="1" s="1"/>
  <c r="X106" i="2"/>
  <c r="M109" i="1" s="1"/>
  <c r="X97" i="2"/>
  <c r="M102" i="1" s="1"/>
  <c r="N104" i="2"/>
  <c r="C107" i="1" s="1"/>
  <c r="N95" i="2"/>
  <c r="C100" i="1" s="1"/>
  <c r="S99" i="2"/>
  <c r="S108" i="2"/>
  <c r="AR108" i="2"/>
  <c r="AR99" i="2"/>
  <c r="AJ108" i="2"/>
  <c r="AJ99" i="2"/>
  <c r="BH99" i="2"/>
  <c r="BH108" i="2"/>
  <c r="CF108" i="2"/>
  <c r="CF99" i="2"/>
  <c r="BX108" i="2"/>
  <c r="BX99" i="2"/>
  <c r="CV108" i="2"/>
  <c r="CV99" i="2"/>
  <c r="X99" i="2"/>
  <c r="X108" i="2"/>
  <c r="P108" i="2"/>
  <c r="P99" i="2"/>
  <c r="AM108" i="2"/>
  <c r="AM99" i="2"/>
  <c r="BK108" i="2"/>
  <c r="BK99" i="2"/>
  <c r="BC108" i="2"/>
  <c r="BC99" i="2"/>
  <c r="CA99" i="2"/>
  <c r="CA108" i="2"/>
  <c r="CY99" i="2"/>
  <c r="CY108" i="2"/>
  <c r="CQ99" i="2"/>
  <c r="CQ108" i="2"/>
  <c r="W95" i="2"/>
  <c r="L100" i="1" s="1"/>
  <c r="W104" i="2"/>
  <c r="L107" i="1" s="1"/>
  <c r="P104" i="2"/>
  <c r="E107" i="1" s="1"/>
  <c r="P95" i="2"/>
  <c r="E100" i="1" s="1"/>
  <c r="C136" i="1"/>
  <c r="BB95" i="2"/>
  <c r="BB104" i="2"/>
  <c r="C143" i="1" s="1"/>
  <c r="J139" i="1"/>
  <c r="BI107" i="2"/>
  <c r="J146" i="1" s="1"/>
  <c r="BI98" i="2"/>
  <c r="U105" i="2"/>
  <c r="J108" i="1" s="1"/>
  <c r="U96" i="2"/>
  <c r="J101" i="1" s="1"/>
  <c r="S95" i="2"/>
  <c r="H100" i="1" s="1"/>
  <c r="S104" i="2"/>
  <c r="H107" i="1" s="1"/>
  <c r="V105" i="2"/>
  <c r="K108" i="1" s="1"/>
  <c r="V96" i="2"/>
  <c r="K101" i="1" s="1"/>
  <c r="R95" i="2"/>
  <c r="G100" i="1" s="1"/>
  <c r="R104" i="2"/>
  <c r="G107" i="1" s="1"/>
  <c r="K136" i="1"/>
  <c r="BJ104" i="2"/>
  <c r="K143" i="1" s="1"/>
  <c r="BJ95" i="2"/>
  <c r="N139" i="1"/>
  <c r="BM98" i="2"/>
  <c r="BM107" i="2"/>
  <c r="N146" i="1" s="1"/>
  <c r="F139" i="1"/>
  <c r="BE107" i="2"/>
  <c r="F146" i="1" s="1"/>
  <c r="BE98" i="2"/>
  <c r="J138" i="1"/>
  <c r="BI97" i="2"/>
  <c r="BI106" i="2"/>
  <c r="J145" i="1" s="1"/>
  <c r="N137" i="1"/>
  <c r="BM105" i="2"/>
  <c r="N144" i="1" s="1"/>
  <c r="BM96" i="2"/>
  <c r="F137" i="1"/>
  <c r="BE105" i="2"/>
  <c r="F144" i="1" s="1"/>
  <c r="BE96" i="2"/>
  <c r="H136" i="1"/>
  <c r="BG104" i="2"/>
  <c r="H143" i="1" s="1"/>
  <c r="BG95" i="2"/>
  <c r="K139" i="1"/>
  <c r="BJ98" i="2"/>
  <c r="BJ107" i="2"/>
  <c r="K146" i="1" s="1"/>
  <c r="C139" i="1"/>
  <c r="BB107" i="2"/>
  <c r="C146" i="1" s="1"/>
  <c r="BB98" i="2"/>
  <c r="G138" i="1"/>
  <c r="BF97" i="2"/>
  <c r="BF106" i="2"/>
  <c r="G145" i="1" s="1"/>
  <c r="K137" i="1"/>
  <c r="BJ96" i="2"/>
  <c r="BJ105" i="2"/>
  <c r="K144" i="1" s="1"/>
  <c r="C137" i="1"/>
  <c r="BB105" i="2"/>
  <c r="C144" i="1" s="1"/>
  <c r="BB96" i="2"/>
  <c r="N105" i="2"/>
  <c r="C108" i="1" s="1"/>
  <c r="N96" i="2"/>
  <c r="C101" i="1" s="1"/>
  <c r="U97" i="2"/>
  <c r="J102" i="1" s="1"/>
  <c r="U106" i="2"/>
  <c r="J109" i="1" s="1"/>
  <c r="R98" i="2"/>
  <c r="G103" i="1" s="1"/>
  <c r="R107" i="2"/>
  <c r="G110" i="1" s="1"/>
  <c r="N97" i="2"/>
  <c r="C102" i="1" s="1"/>
  <c r="N106" i="2"/>
  <c r="C109" i="1" s="1"/>
  <c r="O107" i="2"/>
  <c r="D110" i="1" s="1"/>
  <c r="O98" i="2"/>
  <c r="D103" i="1" s="1"/>
  <c r="Y98" i="2"/>
  <c r="N103" i="1" s="1"/>
  <c r="Y107" i="2"/>
  <c r="N110" i="1" s="1"/>
  <c r="T97" i="2"/>
  <c r="I102" i="1" s="1"/>
  <c r="T106" i="2"/>
  <c r="I109" i="1" s="1"/>
  <c r="Y108" i="2"/>
  <c r="Y99" i="2"/>
  <c r="Q108" i="2"/>
  <c r="Q99" i="2"/>
  <c r="AP99" i="2"/>
  <c r="AP108" i="2"/>
  <c r="E93" i="1"/>
  <c r="BB99" i="2"/>
  <c r="BB108" i="2"/>
  <c r="BF99" i="2"/>
  <c r="BF108" i="2"/>
  <c r="CD108" i="2"/>
  <c r="CD99" i="2"/>
  <c r="G93" i="1"/>
  <c r="CP108" i="2"/>
  <c r="CP99" i="2"/>
  <c r="CT108" i="2"/>
  <c r="CT99" i="2"/>
  <c r="V99" i="2"/>
  <c r="V108" i="2"/>
  <c r="AS99" i="2"/>
  <c r="AS108" i="2"/>
  <c r="AK108" i="2"/>
  <c r="AK99" i="2"/>
  <c r="BI99" i="2"/>
  <c r="BI108" i="2"/>
  <c r="CG108" i="2"/>
  <c r="CG99" i="2"/>
  <c r="BY108" i="2"/>
  <c r="BY99" i="2"/>
  <c r="CW108" i="2"/>
  <c r="CW99" i="2"/>
  <c r="I103" i="2"/>
  <c r="C106" i="1" s="1"/>
  <c r="I94" i="2"/>
  <c r="E99" i="1" s="1"/>
  <c r="E90" i="1"/>
  <c r="G136" i="2"/>
  <c r="C91" i="1"/>
  <c r="K94" i="2"/>
  <c r="K99" i="1" s="1"/>
  <c r="J103" i="2"/>
  <c r="G106" i="1" s="1"/>
  <c r="M99" i="1"/>
  <c r="L99" i="1"/>
  <c r="N99" i="1"/>
  <c r="G99" i="1"/>
  <c r="F99" i="1"/>
  <c r="H99" i="1"/>
  <c r="K106" i="1"/>
  <c r="I106" i="1"/>
  <c r="AU102" i="2"/>
  <c r="AU93" i="2"/>
  <c r="G102" i="2"/>
  <c r="G93" i="2"/>
  <c r="H10" i="2"/>
  <c r="H12" i="2" s="1"/>
  <c r="H13" i="2" s="1"/>
  <c r="AW94" i="2"/>
  <c r="AW103" i="2"/>
  <c r="AZ103" i="2"/>
  <c r="AZ94" i="2"/>
  <c r="AY94" i="2"/>
  <c r="AY103" i="2"/>
  <c r="AX103" i="2"/>
  <c r="AX94" i="2"/>
  <c r="F90" i="1"/>
  <c r="B46" i="1"/>
  <c r="M106" i="1" l="1"/>
  <c r="L106" i="1"/>
  <c r="E106" i="1"/>
  <c r="D106" i="1"/>
  <c r="C99" i="1"/>
  <c r="D99" i="1"/>
  <c r="J99" i="1"/>
  <c r="I99" i="1"/>
  <c r="F106" i="1"/>
  <c r="H106" i="1"/>
  <c r="G142" i="1"/>
  <c r="F142" i="1"/>
  <c r="H142" i="1"/>
  <c r="K135" i="1"/>
  <c r="I135" i="1"/>
  <c r="J135" i="1"/>
  <c r="M142" i="1"/>
  <c r="L142" i="1"/>
  <c r="N142" i="1"/>
  <c r="E135" i="1"/>
  <c r="D135" i="1"/>
  <c r="C135" i="1"/>
  <c r="G135" i="1"/>
  <c r="F135" i="1"/>
  <c r="H135" i="1"/>
  <c r="K142" i="1"/>
  <c r="J142" i="1"/>
  <c r="I142" i="1"/>
  <c r="M135" i="1"/>
  <c r="L135" i="1"/>
  <c r="N135" i="1"/>
  <c r="E142" i="1"/>
  <c r="C142" i="1"/>
  <c r="D142" i="1"/>
  <c r="J10" i="2"/>
  <c r="J12" i="2" s="1"/>
  <c r="J13" i="2" s="1"/>
  <c r="K10" i="2" l="1"/>
  <c r="K12" i="2" s="1"/>
  <c r="K13" i="2" s="1"/>
  <c r="G90" i="1" l="1"/>
  <c r="AB20" i="2" l="1"/>
  <c r="AA20" i="2" s="1"/>
  <c r="AA41" i="2" l="1"/>
  <c r="AA27" i="2"/>
  <c r="AB41" i="2"/>
  <c r="AA48" i="2" l="1"/>
  <c r="H53" i="2"/>
  <c r="H60" i="2" s="1"/>
  <c r="H76" i="2" s="1"/>
  <c r="H78" i="2" s="1"/>
  <c r="AK89" i="2" l="1"/>
  <c r="AH86" i="2"/>
  <c r="AD85" i="2"/>
  <c r="AH87" i="2"/>
  <c r="AR86" i="2"/>
  <c r="AP88" i="2"/>
  <c r="AI89" i="2"/>
  <c r="AP89" i="2"/>
  <c r="AC85" i="2"/>
  <c r="AQ88" i="2"/>
  <c r="AL88" i="2"/>
  <c r="AL87" i="2"/>
  <c r="AH89" i="2"/>
  <c r="AM88" i="2"/>
  <c r="AN88" i="2"/>
  <c r="AS87" i="2"/>
  <c r="AA84" i="2"/>
  <c r="AE85" i="2"/>
  <c r="AM89" i="2"/>
  <c r="AO88" i="2"/>
  <c r="AP87" i="2"/>
  <c r="AJ87" i="2"/>
  <c r="AK88" i="2"/>
  <c r="AR89" i="2"/>
  <c r="AM87" i="2"/>
  <c r="AS88" i="2"/>
  <c r="AQ87" i="2"/>
  <c r="AJ86" i="2"/>
  <c r="AL89" i="2"/>
  <c r="AO89" i="2"/>
  <c r="AO86" i="2"/>
  <c r="AI88" i="2"/>
  <c r="AI87" i="2"/>
  <c r="AN87" i="2"/>
  <c r="AS86" i="2"/>
  <c r="AK86" i="2"/>
  <c r="AO87" i="2"/>
  <c r="AN86" i="2"/>
  <c r="AH88" i="2"/>
  <c r="AI86" i="2"/>
  <c r="AQ89" i="2"/>
  <c r="AJ89" i="2"/>
  <c r="AR87" i="2"/>
  <c r="AR88" i="2"/>
  <c r="AP86" i="2"/>
  <c r="AA111" i="2"/>
  <c r="AL86" i="2"/>
  <c r="AQ86" i="2"/>
  <c r="AF85" i="2"/>
  <c r="AN89" i="2"/>
  <c r="AK87" i="2"/>
  <c r="AM86" i="2"/>
  <c r="AJ88" i="2"/>
  <c r="AS89" i="2"/>
  <c r="AR98" i="2" l="1"/>
  <c r="M121" i="1" s="1"/>
  <c r="AR107" i="2"/>
  <c r="M128" i="1" s="1"/>
  <c r="AP98" i="2"/>
  <c r="K121" i="1" s="1"/>
  <c r="AP107" i="2"/>
  <c r="K128" i="1" s="1"/>
  <c r="AQ104" i="2"/>
  <c r="L125" i="1" s="1"/>
  <c r="AQ95" i="2"/>
  <c r="L118" i="1" s="1"/>
  <c r="AO95" i="2"/>
  <c r="J118" i="1" s="1"/>
  <c r="AO104" i="2"/>
  <c r="J125" i="1" s="1"/>
  <c r="AK97" i="2"/>
  <c r="F120" i="1" s="1"/>
  <c r="AK106" i="2"/>
  <c r="F127" i="1" s="1"/>
  <c r="AN106" i="2"/>
  <c r="I127" i="1" s="1"/>
  <c r="AN97" i="2"/>
  <c r="I120" i="1" s="1"/>
  <c r="AI98" i="2"/>
  <c r="D121" i="1" s="1"/>
  <c r="AI107" i="2"/>
  <c r="D128" i="1" s="1"/>
  <c r="AI104" i="2"/>
  <c r="D125" i="1" s="1"/>
  <c r="AI95" i="2"/>
  <c r="D118" i="1" s="1"/>
  <c r="AN104" i="2"/>
  <c r="I125" i="1" s="1"/>
  <c r="AN95" i="2"/>
  <c r="I118" i="1" s="1"/>
  <c r="AJ105" i="2"/>
  <c r="E126" i="1" s="1"/>
  <c r="AJ96" i="2"/>
  <c r="E119" i="1" s="1"/>
  <c r="AM106" i="2"/>
  <c r="H127" i="1" s="1"/>
  <c r="AM97" i="2"/>
  <c r="H120" i="1" s="1"/>
  <c r="AP97" i="2"/>
  <c r="K120" i="1" s="1"/>
  <c r="AP106" i="2"/>
  <c r="K127" i="1" s="1"/>
  <c r="AL104" i="2"/>
  <c r="G125" i="1" s="1"/>
  <c r="AL95" i="2"/>
  <c r="G118" i="1" s="1"/>
  <c r="AP104" i="2"/>
  <c r="K125" i="1" s="1"/>
  <c r="AP95" i="2"/>
  <c r="K118" i="1" s="1"/>
  <c r="AP105" i="2"/>
  <c r="K126" i="1" s="1"/>
  <c r="AP96" i="2"/>
  <c r="K119" i="1" s="1"/>
  <c r="AH98" i="2"/>
  <c r="C121" i="1" s="1"/>
  <c r="AH107" i="2"/>
  <c r="C128" i="1" s="1"/>
  <c r="AR104" i="2"/>
  <c r="M125" i="1" s="1"/>
  <c r="AR95" i="2"/>
  <c r="M118" i="1" s="1"/>
  <c r="AS105" i="2"/>
  <c r="N126" i="1" s="1"/>
  <c r="AS96" i="2"/>
  <c r="N119" i="1" s="1"/>
  <c r="AJ97" i="2"/>
  <c r="E120" i="1" s="1"/>
  <c r="AJ106" i="2"/>
  <c r="E127" i="1" s="1"/>
  <c r="AM95" i="2"/>
  <c r="H118" i="1" s="1"/>
  <c r="AM104" i="2"/>
  <c r="H125" i="1" s="1"/>
  <c r="AK104" i="2"/>
  <c r="F125" i="1" s="1"/>
  <c r="AK95" i="2"/>
  <c r="F118" i="1" s="1"/>
  <c r="AJ95" i="2"/>
  <c r="E118" i="1" s="1"/>
  <c r="AJ104" i="2"/>
  <c r="E125" i="1" s="1"/>
  <c r="AO97" i="2"/>
  <c r="J120" i="1" s="1"/>
  <c r="AO106" i="2"/>
  <c r="J127" i="1" s="1"/>
  <c r="AL96" i="2"/>
  <c r="G119" i="1" s="1"/>
  <c r="AL105" i="2"/>
  <c r="G126" i="1" s="1"/>
  <c r="AH96" i="2"/>
  <c r="C119" i="1" s="1"/>
  <c r="AH105" i="2"/>
  <c r="C126" i="1" s="1"/>
  <c r="AI106" i="2"/>
  <c r="D127" i="1" s="1"/>
  <c r="AI97" i="2"/>
  <c r="D120" i="1" s="1"/>
  <c r="AS98" i="2"/>
  <c r="N121" i="1" s="1"/>
  <c r="AS107" i="2"/>
  <c r="N128" i="1" s="1"/>
  <c r="AO96" i="2"/>
  <c r="J119" i="1" s="1"/>
  <c r="AO105" i="2"/>
  <c r="J126" i="1" s="1"/>
  <c r="AR105" i="2"/>
  <c r="M126" i="1" s="1"/>
  <c r="AR96" i="2"/>
  <c r="M119" i="1" s="1"/>
  <c r="AM98" i="2"/>
  <c r="H121" i="1" s="1"/>
  <c r="AM107" i="2"/>
  <c r="H128" i="1" s="1"/>
  <c r="AL106" i="2"/>
  <c r="G127" i="1" s="1"/>
  <c r="AL97" i="2"/>
  <c r="G120" i="1" s="1"/>
  <c r="AD103" i="2"/>
  <c r="AD94" i="2"/>
  <c r="AH97" i="2"/>
  <c r="C120" i="1" s="1"/>
  <c r="AH106" i="2"/>
  <c r="C127" i="1" s="1"/>
  <c r="AL107" i="2"/>
  <c r="G128" i="1" s="1"/>
  <c r="AL98" i="2"/>
  <c r="G121" i="1" s="1"/>
  <c r="AK105" i="2"/>
  <c r="F126" i="1" s="1"/>
  <c r="AK96" i="2"/>
  <c r="F119" i="1" s="1"/>
  <c r="AS104" i="2"/>
  <c r="N125" i="1" s="1"/>
  <c r="AS95" i="2"/>
  <c r="N118" i="1" s="1"/>
  <c r="AJ107" i="2"/>
  <c r="E128" i="1" s="1"/>
  <c r="AJ98" i="2"/>
  <c r="E121" i="1" s="1"/>
  <c r="AN105" i="2"/>
  <c r="I126" i="1" s="1"/>
  <c r="AN96" i="2"/>
  <c r="I119" i="1" s="1"/>
  <c r="AS106" i="2"/>
  <c r="N127" i="1" s="1"/>
  <c r="AS97" i="2"/>
  <c r="N120" i="1" s="1"/>
  <c r="AE103" i="2"/>
  <c r="AE94" i="2"/>
  <c r="AQ106" i="2"/>
  <c r="L127" i="1" s="1"/>
  <c r="AQ97" i="2"/>
  <c r="L120" i="1" s="1"/>
  <c r="AH95" i="2"/>
  <c r="C118" i="1" s="1"/>
  <c r="AH104" i="2"/>
  <c r="C125" i="1" s="1"/>
  <c r="D92" i="1"/>
  <c r="AA136" i="2"/>
  <c r="AO107" i="2"/>
  <c r="J128" i="1" s="1"/>
  <c r="AO98" i="2"/>
  <c r="J121" i="1" s="1"/>
  <c r="AR106" i="2"/>
  <c r="M127" i="1" s="1"/>
  <c r="AR97" i="2"/>
  <c r="M120" i="1" s="1"/>
  <c r="AQ105" i="2"/>
  <c r="L126" i="1" s="1"/>
  <c r="AQ96" i="2"/>
  <c r="L119" i="1" s="1"/>
  <c r="AN107" i="2"/>
  <c r="I128" i="1" s="1"/>
  <c r="AN98" i="2"/>
  <c r="I121" i="1" s="1"/>
  <c r="AF103" i="2"/>
  <c r="AF94" i="2"/>
  <c r="AQ107" i="2"/>
  <c r="L128" i="1" s="1"/>
  <c r="AQ98" i="2"/>
  <c r="L121" i="1" s="1"/>
  <c r="AI105" i="2"/>
  <c r="D126" i="1" s="1"/>
  <c r="AI96" i="2"/>
  <c r="D119" i="1" s="1"/>
  <c r="AM96" i="2"/>
  <c r="H119" i="1" s="1"/>
  <c r="AM105" i="2"/>
  <c r="H126" i="1" s="1"/>
  <c r="AA93" i="2"/>
  <c r="D91" i="1"/>
  <c r="AA102" i="2"/>
  <c r="AC94" i="2"/>
  <c r="AC103" i="2"/>
  <c r="AK107" i="2"/>
  <c r="F128" i="1" s="1"/>
  <c r="AK98" i="2"/>
  <c r="F121" i="1" s="1"/>
  <c r="M117" i="1" l="1"/>
  <c r="L117" i="1"/>
  <c r="N117" i="1"/>
  <c r="I117" i="1"/>
  <c r="J117" i="1"/>
  <c r="K117" i="1"/>
  <c r="H117" i="1"/>
  <c r="F117" i="1"/>
  <c r="G117" i="1"/>
  <c r="N124" i="1"/>
  <c r="M124" i="1"/>
  <c r="L124" i="1"/>
  <c r="J124" i="1"/>
  <c r="K124" i="1"/>
  <c r="I124" i="1"/>
  <c r="F124" i="1"/>
  <c r="G124" i="1"/>
  <c r="H124" i="1"/>
  <c r="C124" i="1"/>
  <c r="E124" i="1"/>
  <c r="D124" i="1"/>
  <c r="C117" i="1"/>
  <c r="E117" i="1"/>
  <c r="D117" i="1"/>
  <c r="BP20" i="2" l="1"/>
  <c r="BO20" i="2" s="1"/>
  <c r="BO27" i="2" l="1"/>
  <c r="BO41" i="2"/>
  <c r="BP41" i="2"/>
  <c r="J53" i="2" l="1"/>
  <c r="J60" i="2" s="1"/>
  <c r="J76" i="2" s="1"/>
  <c r="J78" i="2" s="1"/>
  <c r="BO48" i="2"/>
  <c r="BS85" i="2" l="1"/>
  <c r="CC86" i="2"/>
  <c r="CG88" i="2"/>
  <c r="BY89" i="2"/>
  <c r="CD89" i="2"/>
  <c r="CB89" i="2"/>
  <c r="CB87" i="2"/>
  <c r="CD86" i="2"/>
  <c r="CE89" i="2"/>
  <c r="BP84" i="2"/>
  <c r="BW88" i="2"/>
  <c r="CF87" i="2"/>
  <c r="BV87" i="2"/>
  <c r="BW86" i="2"/>
  <c r="CF86" i="2"/>
  <c r="CE87" i="2"/>
  <c r="BZ88" i="2"/>
  <c r="BW89" i="2"/>
  <c r="CB86" i="2"/>
  <c r="CG87" i="2"/>
  <c r="BY88" i="2"/>
  <c r="BZ86" i="2"/>
  <c r="CA88" i="2"/>
  <c r="BW87" i="2"/>
  <c r="BX88" i="2"/>
  <c r="BX89" i="2"/>
  <c r="BY87" i="2"/>
  <c r="BV88" i="2"/>
  <c r="BZ87" i="2"/>
  <c r="BV86" i="2"/>
  <c r="CD88" i="2"/>
  <c r="BR85" i="2"/>
  <c r="CA87" i="2"/>
  <c r="BY86" i="2"/>
  <c r="CC88" i="2"/>
  <c r="CG89" i="2"/>
  <c r="CA89" i="2"/>
  <c r="BT85" i="2"/>
  <c r="CF88" i="2"/>
  <c r="CD87" i="2"/>
  <c r="CB88" i="2"/>
  <c r="BP111" i="2"/>
  <c r="BX86" i="2"/>
  <c r="CC87" i="2"/>
  <c r="BV89" i="2"/>
  <c r="CA86" i="2"/>
  <c r="CC89" i="2"/>
  <c r="CE86" i="2"/>
  <c r="BX87" i="2"/>
  <c r="CG86" i="2"/>
  <c r="CE88" i="2"/>
  <c r="CF89" i="2"/>
  <c r="BQ85" i="2"/>
  <c r="BZ89" i="2"/>
  <c r="CE95" i="2" l="1"/>
  <c r="CE104" i="2"/>
  <c r="CF95" i="2"/>
  <c r="CF104" i="2"/>
  <c r="CB96" i="2"/>
  <c r="CB105" i="2"/>
  <c r="BW105" i="2"/>
  <c r="BW96" i="2"/>
  <c r="BT94" i="2"/>
  <c r="BT103" i="2"/>
  <c r="BZ95" i="2"/>
  <c r="BZ104" i="2"/>
  <c r="BW104" i="2"/>
  <c r="BW95" i="2"/>
  <c r="CB107" i="2"/>
  <c r="CB98" i="2"/>
  <c r="CD95" i="2"/>
  <c r="CD104" i="2"/>
  <c r="BZ107" i="2"/>
  <c r="BZ98" i="2"/>
  <c r="BY106" i="2"/>
  <c r="BY97" i="2"/>
  <c r="CD98" i="2"/>
  <c r="CD107" i="2"/>
  <c r="BR103" i="2"/>
  <c r="BR94" i="2"/>
  <c r="CC107" i="2"/>
  <c r="CC98" i="2"/>
  <c r="CA95" i="2"/>
  <c r="CA104" i="2"/>
  <c r="CA98" i="2"/>
  <c r="CA107" i="2"/>
  <c r="CG107" i="2"/>
  <c r="CG98" i="2"/>
  <c r="CG105" i="2"/>
  <c r="CG96" i="2"/>
  <c r="CF105" i="2"/>
  <c r="CF96" i="2"/>
  <c r="BY107" i="2"/>
  <c r="BY98" i="2"/>
  <c r="CD106" i="2"/>
  <c r="CD97" i="2"/>
  <c r="BV105" i="2"/>
  <c r="BV96" i="2"/>
  <c r="CE97" i="2"/>
  <c r="CE106" i="2"/>
  <c r="CB104" i="2"/>
  <c r="CB95" i="2"/>
  <c r="BW106" i="2"/>
  <c r="BW97" i="2"/>
  <c r="CG97" i="2"/>
  <c r="CG106" i="2"/>
  <c r="CE96" i="2"/>
  <c r="CE105" i="2"/>
  <c r="CA97" i="2"/>
  <c r="CA106" i="2"/>
  <c r="BQ94" i="2"/>
  <c r="BQ103" i="2"/>
  <c r="BZ105" i="2"/>
  <c r="BZ96" i="2"/>
  <c r="CC105" i="2"/>
  <c r="CC96" i="2"/>
  <c r="BX95" i="2"/>
  <c r="BX104" i="2"/>
  <c r="BY105" i="2"/>
  <c r="BY96" i="2"/>
  <c r="CG104" i="2"/>
  <c r="CG95" i="2"/>
  <c r="F92" i="1"/>
  <c r="BP136" i="2"/>
  <c r="BY95" i="2"/>
  <c r="BY104" i="2"/>
  <c r="BX98" i="2"/>
  <c r="BX107" i="2"/>
  <c r="BW98" i="2"/>
  <c r="BW107" i="2"/>
  <c r="BP102" i="2"/>
  <c r="BP93" i="2"/>
  <c r="F91" i="1"/>
  <c r="CC95" i="2"/>
  <c r="CC104" i="2"/>
  <c r="CD96" i="2"/>
  <c r="CD105" i="2"/>
  <c r="CF106" i="2"/>
  <c r="CF97" i="2"/>
  <c r="BV95" i="2"/>
  <c r="BV104" i="2"/>
  <c r="BV98" i="2"/>
  <c r="BV107" i="2"/>
  <c r="CF107" i="2"/>
  <c r="CF98" i="2"/>
  <c r="BV97" i="2"/>
  <c r="BV106" i="2"/>
  <c r="CC106" i="2"/>
  <c r="CC97" i="2"/>
  <c r="BX96" i="2"/>
  <c r="BX105" i="2"/>
  <c r="CB106" i="2"/>
  <c r="CB97" i="2"/>
  <c r="CA105" i="2"/>
  <c r="CA96" i="2"/>
  <c r="BX106" i="2"/>
  <c r="BX97" i="2"/>
  <c r="BZ97" i="2"/>
  <c r="BZ106" i="2"/>
  <c r="CE107" i="2"/>
  <c r="CE98" i="2"/>
  <c r="BS103" i="2"/>
  <c r="BS94" i="2"/>
  <c r="J156" i="1" l="1"/>
  <c r="J163" i="1"/>
  <c r="G163" i="1"/>
  <c r="G156" i="1"/>
  <c r="E162" i="1"/>
  <c r="E155" i="1"/>
  <c r="C157" i="1"/>
  <c r="C164" i="1"/>
  <c r="J161" i="1"/>
  <c r="J154" i="1"/>
  <c r="I161" i="1"/>
  <c r="I154" i="1"/>
  <c r="F157" i="1"/>
  <c r="F164" i="1"/>
  <c r="I157" i="1"/>
  <c r="I164" i="1"/>
  <c r="D162" i="1"/>
  <c r="D155" i="1"/>
  <c r="E154" i="1"/>
  <c r="E161" i="1"/>
  <c r="H164" i="1"/>
  <c r="H157" i="1"/>
  <c r="C161" i="1"/>
  <c r="C154" i="1"/>
  <c r="J155" i="1"/>
  <c r="J162" i="1"/>
  <c r="M155" i="1"/>
  <c r="M162" i="1"/>
  <c r="F156" i="1"/>
  <c r="F163" i="1"/>
  <c r="D161" i="1"/>
  <c r="D154" i="1"/>
  <c r="H155" i="1"/>
  <c r="H162" i="1"/>
  <c r="M163" i="1"/>
  <c r="M156" i="1"/>
  <c r="L155" i="1"/>
  <c r="L162" i="1"/>
  <c r="L163" i="1"/>
  <c r="L156" i="1"/>
  <c r="H154" i="1"/>
  <c r="H161" i="1"/>
  <c r="I162" i="1"/>
  <c r="I155" i="1"/>
  <c r="H163" i="1"/>
  <c r="H156" i="1"/>
  <c r="J153" i="1"/>
  <c r="K153" i="1"/>
  <c r="I153" i="1"/>
  <c r="C156" i="1"/>
  <c r="C163" i="1"/>
  <c r="N161" i="1"/>
  <c r="N154" i="1"/>
  <c r="G155" i="1"/>
  <c r="G162" i="1"/>
  <c r="C162" i="1"/>
  <c r="C155" i="1"/>
  <c r="N162" i="1"/>
  <c r="N155" i="1"/>
  <c r="J164" i="1"/>
  <c r="J157" i="1"/>
  <c r="G157" i="1"/>
  <c r="G164" i="1"/>
  <c r="F154" i="1"/>
  <c r="F161" i="1"/>
  <c r="K164" i="1"/>
  <c r="K157" i="1"/>
  <c r="I156" i="1"/>
  <c r="I163" i="1"/>
  <c r="M157" i="1"/>
  <c r="M164" i="1"/>
  <c r="D164" i="1"/>
  <c r="D157" i="1"/>
  <c r="N163" i="1"/>
  <c r="N156" i="1"/>
  <c r="G154" i="1"/>
  <c r="G161" i="1"/>
  <c r="M161" i="1"/>
  <c r="M154" i="1"/>
  <c r="I160" i="1"/>
  <c r="K160" i="1"/>
  <c r="J160" i="1"/>
  <c r="L157" i="1"/>
  <c r="L164" i="1"/>
  <c r="K162" i="1"/>
  <c r="K155" i="1"/>
  <c r="F155" i="1"/>
  <c r="F162" i="1"/>
  <c r="C160" i="1"/>
  <c r="E160" i="1"/>
  <c r="D160" i="1"/>
  <c r="D156" i="1"/>
  <c r="D163" i="1"/>
  <c r="K156" i="1"/>
  <c r="K163" i="1"/>
  <c r="N164" i="1"/>
  <c r="N157" i="1"/>
  <c r="F153" i="1"/>
  <c r="G153" i="1"/>
  <c r="H153" i="1"/>
  <c r="M160" i="1"/>
  <c r="L160" i="1"/>
  <c r="N160" i="1"/>
  <c r="E163" i="1"/>
  <c r="E156" i="1"/>
  <c r="E164" i="1"/>
  <c r="E157" i="1"/>
  <c r="C153" i="1"/>
  <c r="D153" i="1"/>
  <c r="E153" i="1"/>
  <c r="F160" i="1"/>
  <c r="G160" i="1"/>
  <c r="H160" i="1"/>
  <c r="K161" i="1"/>
  <c r="K154" i="1"/>
  <c r="N153" i="1"/>
  <c r="M153" i="1"/>
  <c r="L153" i="1"/>
  <c r="L161" i="1"/>
  <c r="L154" i="1"/>
  <c r="CJ20" i="2" l="1"/>
  <c r="CI20" i="2" s="1"/>
  <c r="CI41" i="2" l="1"/>
  <c r="CI27" i="2"/>
  <c r="CJ41" i="2"/>
  <c r="CI48" i="2" l="1"/>
  <c r="K53" i="2"/>
  <c r="K60" i="2" s="1"/>
  <c r="K76" i="2" s="1"/>
  <c r="K78" i="2" s="1"/>
  <c r="DA87" i="2" l="1"/>
  <c r="CW87" i="2"/>
  <c r="CR88" i="2"/>
  <c r="CX86" i="2"/>
  <c r="CZ88" i="2"/>
  <c r="CV87" i="2"/>
  <c r="CX89" i="2"/>
  <c r="CQ88" i="2"/>
  <c r="CT88" i="2"/>
  <c r="CQ87" i="2"/>
  <c r="CP87" i="2"/>
  <c r="CW86" i="2"/>
  <c r="CS89" i="2"/>
  <c r="CQ86" i="2"/>
  <c r="CW88" i="2"/>
  <c r="CT86" i="2"/>
  <c r="CZ87" i="2"/>
  <c r="CU88" i="2"/>
  <c r="CX87" i="2"/>
  <c r="CT89" i="2"/>
  <c r="CZ86" i="2"/>
  <c r="CT87" i="2"/>
  <c r="CU87" i="2"/>
  <c r="CS87" i="2"/>
  <c r="CU89" i="2"/>
  <c r="CR89" i="2"/>
  <c r="CK85" i="2"/>
  <c r="CV86" i="2"/>
  <c r="CQ89" i="2"/>
  <c r="CY87" i="2"/>
  <c r="DA89" i="2"/>
  <c r="CU86" i="2"/>
  <c r="CS86" i="2"/>
  <c r="CY88" i="2"/>
  <c r="CV88" i="2"/>
  <c r="CN85" i="2"/>
  <c r="CJ84" i="2"/>
  <c r="CL85" i="2"/>
  <c r="CZ89" i="2"/>
  <c r="CW89" i="2"/>
  <c r="CX88" i="2"/>
  <c r="CV89" i="2"/>
  <c r="CY89" i="2"/>
  <c r="CS88" i="2"/>
  <c r="DA88" i="2"/>
  <c r="CM85" i="2"/>
  <c r="CP88" i="2"/>
  <c r="CP89" i="2"/>
  <c r="CR87" i="2"/>
  <c r="CR86" i="2"/>
  <c r="CP86" i="2"/>
  <c r="CY86" i="2"/>
  <c r="DA86" i="2"/>
  <c r="CJ111" i="2"/>
  <c r="CP98" i="2" l="1"/>
  <c r="C175" i="1" s="1"/>
  <c r="CP107" i="2"/>
  <c r="C182" i="1" s="1"/>
  <c r="CZ107" i="2"/>
  <c r="M182" i="1" s="1"/>
  <c r="CZ98" i="2"/>
  <c r="M175" i="1" s="1"/>
  <c r="DA107" i="2"/>
  <c r="N182" i="1" s="1"/>
  <c r="DA98" i="2"/>
  <c r="N175" i="1" s="1"/>
  <c r="CU105" i="2"/>
  <c r="H180" i="1" s="1"/>
  <c r="CU96" i="2"/>
  <c r="H173" i="1" s="1"/>
  <c r="CW97" i="2"/>
  <c r="J174" i="1" s="1"/>
  <c r="CW106" i="2"/>
  <c r="J181" i="1" s="1"/>
  <c r="CX107" i="2"/>
  <c r="K182" i="1" s="1"/>
  <c r="CX98" i="2"/>
  <c r="K175" i="1" s="1"/>
  <c r="CU104" i="2"/>
  <c r="H179" i="1" s="1"/>
  <c r="CU95" i="2"/>
  <c r="H172" i="1" s="1"/>
  <c r="CY105" i="2"/>
  <c r="L180" i="1" s="1"/>
  <c r="CY96" i="2"/>
  <c r="L173" i="1" s="1"/>
  <c r="CQ95" i="2"/>
  <c r="D172" i="1" s="1"/>
  <c r="CQ104" i="2"/>
  <c r="D179" i="1" s="1"/>
  <c r="CV105" i="2"/>
  <c r="I180" i="1" s="1"/>
  <c r="CV96" i="2"/>
  <c r="I173" i="1" s="1"/>
  <c r="CP97" i="2"/>
  <c r="C174" i="1" s="1"/>
  <c r="CP106" i="2"/>
  <c r="C181" i="1" s="1"/>
  <c r="DA97" i="2"/>
  <c r="N174" i="1" s="1"/>
  <c r="DA106" i="2"/>
  <c r="N181" i="1" s="1"/>
  <c r="CZ97" i="2"/>
  <c r="M174" i="1" s="1"/>
  <c r="CZ106" i="2"/>
  <c r="M181" i="1" s="1"/>
  <c r="CQ97" i="2"/>
  <c r="D174" i="1" s="1"/>
  <c r="CQ106" i="2"/>
  <c r="D181" i="1" s="1"/>
  <c r="CM103" i="2"/>
  <c r="CM94" i="2"/>
  <c r="DA95" i="2"/>
  <c r="N172" i="1" s="1"/>
  <c r="DA104" i="2"/>
  <c r="N179" i="1" s="1"/>
  <c r="CZ95" i="2"/>
  <c r="M172" i="1" s="1"/>
  <c r="CZ104" i="2"/>
  <c r="M179" i="1" s="1"/>
  <c r="CS97" i="2"/>
  <c r="F174" i="1" s="1"/>
  <c r="CS106" i="2"/>
  <c r="F181" i="1" s="1"/>
  <c r="CV95" i="2"/>
  <c r="I172" i="1" s="1"/>
  <c r="CV104" i="2"/>
  <c r="I179" i="1" s="1"/>
  <c r="CT107" i="2"/>
  <c r="G182" i="1" s="1"/>
  <c r="CT98" i="2"/>
  <c r="G175" i="1" s="1"/>
  <c r="CW95" i="2"/>
  <c r="J172" i="1" s="1"/>
  <c r="CW104" i="2"/>
  <c r="J179" i="1" s="1"/>
  <c r="CX104" i="2"/>
  <c r="K179" i="1" s="1"/>
  <c r="CX95" i="2"/>
  <c r="K172" i="1" s="1"/>
  <c r="CS96" i="2"/>
  <c r="F173" i="1" s="1"/>
  <c r="CS105" i="2"/>
  <c r="F180" i="1" s="1"/>
  <c r="G92" i="1"/>
  <c r="CJ136" i="2"/>
  <c r="CS98" i="2"/>
  <c r="F175" i="1" s="1"/>
  <c r="CS107" i="2"/>
  <c r="F182" i="1" s="1"/>
  <c r="CP95" i="2"/>
  <c r="C172" i="1" s="1"/>
  <c r="CP104" i="2"/>
  <c r="C179" i="1" s="1"/>
  <c r="CV106" i="2"/>
  <c r="I181" i="1" s="1"/>
  <c r="CV97" i="2"/>
  <c r="I174" i="1" s="1"/>
  <c r="CK94" i="2"/>
  <c r="CK103" i="2"/>
  <c r="CX96" i="2"/>
  <c r="K173" i="1" s="1"/>
  <c r="CX105" i="2"/>
  <c r="K180" i="1" s="1"/>
  <c r="CP105" i="2"/>
  <c r="C180" i="1" s="1"/>
  <c r="CP96" i="2"/>
  <c r="C173" i="1" s="1"/>
  <c r="CR106" i="2"/>
  <c r="E181" i="1" s="1"/>
  <c r="CR97" i="2"/>
  <c r="E174" i="1" s="1"/>
  <c r="CT95" i="2"/>
  <c r="G172" i="1" s="1"/>
  <c r="CT104" i="2"/>
  <c r="G179" i="1" s="1"/>
  <c r="CL103" i="2"/>
  <c r="CL94" i="2"/>
  <c r="CQ107" i="2"/>
  <c r="D182" i="1" s="1"/>
  <c r="CQ98" i="2"/>
  <c r="D175" i="1" s="1"/>
  <c r="CY104" i="2"/>
  <c r="L179" i="1" s="1"/>
  <c r="CY95" i="2"/>
  <c r="L172" i="1" s="1"/>
  <c r="CY107" i="2"/>
  <c r="L182" i="1" s="1"/>
  <c r="CY98" i="2"/>
  <c r="L175" i="1" s="1"/>
  <c r="CV107" i="2"/>
  <c r="I182" i="1" s="1"/>
  <c r="CV98" i="2"/>
  <c r="I175" i="1" s="1"/>
  <c r="CR107" i="2"/>
  <c r="E182" i="1" s="1"/>
  <c r="CR98" i="2"/>
  <c r="E175" i="1" s="1"/>
  <c r="CU97" i="2"/>
  <c r="H174" i="1" s="1"/>
  <c r="CU106" i="2"/>
  <c r="H181" i="1" s="1"/>
  <c r="CQ96" i="2"/>
  <c r="D173" i="1" s="1"/>
  <c r="CQ105" i="2"/>
  <c r="D180" i="1" s="1"/>
  <c r="CW105" i="2"/>
  <c r="J180" i="1" s="1"/>
  <c r="CW96" i="2"/>
  <c r="J173" i="1" s="1"/>
  <c r="CW107" i="2"/>
  <c r="J182" i="1" s="1"/>
  <c r="CW98" i="2"/>
  <c r="J175" i="1" s="1"/>
  <c r="CT105" i="2"/>
  <c r="G180" i="1" s="1"/>
  <c r="CT96" i="2"/>
  <c r="G173" i="1" s="1"/>
  <c r="G91" i="1"/>
  <c r="CJ93" i="2"/>
  <c r="CJ102" i="2"/>
  <c r="CN103" i="2"/>
  <c r="CN94" i="2"/>
  <c r="CR104" i="2"/>
  <c r="E179" i="1" s="1"/>
  <c r="CR95" i="2"/>
  <c r="E172" i="1" s="1"/>
  <c r="CY106" i="2"/>
  <c r="L181" i="1" s="1"/>
  <c r="CY97" i="2"/>
  <c r="L174" i="1" s="1"/>
  <c r="CR96" i="2"/>
  <c r="E173" i="1" s="1"/>
  <c r="CR105" i="2"/>
  <c r="E180" i="1" s="1"/>
  <c r="CX97" i="2"/>
  <c r="K174" i="1" s="1"/>
  <c r="CX106" i="2"/>
  <c r="K181" i="1" s="1"/>
  <c r="CS104" i="2"/>
  <c r="F179" i="1" s="1"/>
  <c r="CS95" i="2"/>
  <c r="F172" i="1" s="1"/>
  <c r="CU98" i="2"/>
  <c r="H175" i="1" s="1"/>
  <c r="CU107" i="2"/>
  <c r="H182" i="1" s="1"/>
  <c r="CZ96" i="2"/>
  <c r="M173" i="1" s="1"/>
  <c r="CZ105" i="2"/>
  <c r="M180" i="1" s="1"/>
  <c r="CT97" i="2"/>
  <c r="G174" i="1" s="1"/>
  <c r="CT106" i="2"/>
  <c r="G181" i="1" s="1"/>
  <c r="DA105" i="2"/>
  <c r="N180" i="1" s="1"/>
  <c r="DA96" i="2"/>
  <c r="N173" i="1" s="1"/>
  <c r="C171" i="1" l="1"/>
  <c r="E171" i="1"/>
  <c r="D171" i="1"/>
  <c r="D178" i="1"/>
  <c r="E178" i="1"/>
  <c r="C178" i="1"/>
  <c r="I171" i="1"/>
  <c r="K171" i="1"/>
  <c r="J171" i="1"/>
  <c r="I178" i="1"/>
  <c r="J178" i="1"/>
  <c r="K178" i="1"/>
  <c r="M171" i="1"/>
  <c r="N171" i="1"/>
  <c r="L171" i="1"/>
  <c r="N178" i="1"/>
  <c r="L178" i="1"/>
  <c r="M178" i="1"/>
  <c r="F171" i="1"/>
  <c r="G171" i="1"/>
  <c r="H171" i="1"/>
  <c r="H178" i="1"/>
  <c r="G178" i="1"/>
  <c r="F178" i="1"/>
</calcChain>
</file>

<file path=xl/sharedStrings.xml><?xml version="1.0" encoding="utf-8"?>
<sst xmlns="http://schemas.openxmlformats.org/spreadsheetml/2006/main" count="475" uniqueCount="176">
  <si>
    <t>FORECAST POSTALISED TARIFF CALCULATION</t>
  </si>
  <si>
    <t xml:space="preserve">Postalised year </t>
  </si>
  <si>
    <t>Total Postalised Allowed Costs</t>
  </si>
  <si>
    <t>Oct - Dec</t>
  </si>
  <si>
    <t>Jan - Mar</t>
  </si>
  <si>
    <t>Apr - June</t>
  </si>
  <si>
    <t>July - Sept</t>
  </si>
  <si>
    <t>Capacity proportion</t>
  </si>
  <si>
    <t>Commodity proportion</t>
  </si>
  <si>
    <t>End Customer</t>
  </si>
  <si>
    <t xml:space="preserve">Total Postalised System Allowed Costs </t>
  </si>
  <si>
    <t>Belfast Gas Transmission Ltd FRR</t>
  </si>
  <si>
    <t>Premier Transmission Ltd FRR</t>
  </si>
  <si>
    <t>Product weightings - 2A.2.5.3</t>
  </si>
  <si>
    <t>ENTRY CAPACITY PRODUCT OF SEASONAL FACTORS, MULTIPLIERS, TIME FACTORS</t>
  </si>
  <si>
    <t>#</t>
  </si>
  <si>
    <r>
      <t>w</t>
    </r>
    <r>
      <rPr>
        <vertAlign val="subscript"/>
        <sz val="10"/>
        <color theme="1"/>
        <rFont val="Calibri"/>
        <family val="2"/>
        <scheme val="minor"/>
      </rPr>
      <t>pdt</t>
    </r>
  </si>
  <si>
    <t>Annual capacity</t>
  </si>
  <si>
    <t>Quarterly capacity</t>
  </si>
  <si>
    <t>Monthly capacity</t>
  </si>
  <si>
    <t>Daily capacity</t>
  </si>
  <si>
    <t>Within-day capacity</t>
  </si>
  <si>
    <t>Actual interruptible capacity</t>
  </si>
  <si>
    <t>Virtual reverse flow</t>
  </si>
  <si>
    <t>£</t>
  </si>
  <si>
    <t>Check</t>
  </si>
  <si>
    <t>Commodity Calculation</t>
  </si>
  <si>
    <t>1)</t>
  </si>
  <si>
    <t>2)</t>
  </si>
  <si>
    <t>Capacity Calculation</t>
  </si>
  <si>
    <t>Calculation of forecast commodity charge</t>
  </si>
  <si>
    <t>CALCULATION OF FORECAST COMMODITY CHARGE - 2A.2.5.2</t>
  </si>
  <si>
    <t>Total forecast exit commodity volumes</t>
  </si>
  <si>
    <t>kWh</t>
  </si>
  <si>
    <r>
      <t>PS Forecast Annual Quantity</t>
    </r>
    <r>
      <rPr>
        <vertAlign val="subscript"/>
        <sz val="10"/>
        <color theme="1"/>
        <rFont val="Calibri"/>
        <family val="2"/>
        <scheme val="minor"/>
      </rPr>
      <t>t</t>
    </r>
  </si>
  <si>
    <t>Total commodity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</si>
  <si>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 xml:space="preserve">t </t>
    </r>
    <r>
      <rPr>
        <sz val="10"/>
        <color theme="1"/>
        <rFont val="Calibri"/>
        <family val="2"/>
        <scheme val="minor"/>
      </rPr>
      <t>* Commodity Percentage</t>
    </r>
  </si>
  <si>
    <t>Forecast commodity charge at exit</t>
  </si>
  <si>
    <t>£/kWh</t>
  </si>
  <si>
    <r>
      <t>FPComC</t>
    </r>
    <r>
      <rPr>
        <vertAlign val="subscript"/>
        <sz val="10"/>
        <color theme="1"/>
        <rFont val="Calibri"/>
        <family val="2"/>
        <scheme val="minor"/>
      </rPr>
      <t>t</t>
    </r>
  </si>
  <si>
    <t>Rounded forecast commodity charge</t>
  </si>
  <si>
    <t>Unit</t>
  </si>
  <si>
    <t>Licence Condition</t>
  </si>
  <si>
    <t>Total Commodity Forecast Volumes</t>
  </si>
  <si>
    <t>Period</t>
  </si>
  <si>
    <t>Allocation of total Forecast Required Revenue revenue requirements by capacity / commodity</t>
  </si>
  <si>
    <t>TOTAL - ALL SHIPPERS</t>
  </si>
  <si>
    <t>peak kWh/day</t>
  </si>
  <si>
    <t>Calculation of forecast Entry Capacity charge - 2A.2.5.3</t>
  </si>
  <si>
    <t>CALCULATION OF FORECAST WEIGHTED ENTRY CAPACITY BOOKINGS</t>
  </si>
  <si>
    <t>Peak day kWh</t>
  </si>
  <si>
    <t>FQpdt x wpdt</t>
  </si>
  <si>
    <t>TWFCt</t>
  </si>
  <si>
    <t>EXIT CAPACITY PRODUCT OF SEASONAL FACTORS, MULTIPLIERS, TIME FACTORS</t>
  </si>
  <si>
    <t>Calculation of forecast capacity charges by product - 2A.2.5.3(d)</t>
  </si>
  <si>
    <t>FORECAST RESERVE ENTRY CAPACITY CHARGES BY PRODUCT</t>
  </si>
  <si>
    <t>£/Peak day kWh</t>
  </si>
  <si>
    <r>
      <t>FPACapC</t>
    </r>
    <r>
      <rPr>
        <vertAlign val="subscript"/>
        <sz val="10"/>
        <color theme="1"/>
        <rFont val="Calibri"/>
        <family val="2"/>
        <scheme val="minor"/>
      </rPr>
      <t>pt</t>
    </r>
  </si>
  <si>
    <r>
      <t>FPNACapC</t>
    </r>
    <r>
      <rPr>
        <vertAlign val="subscript"/>
        <sz val="10"/>
        <color theme="1"/>
        <rFont val="Calibri"/>
        <family val="2"/>
        <scheme val="minor"/>
      </rPr>
      <t>pt</t>
    </r>
  </si>
  <si>
    <t>FORECAST ROUNDED ENTRY CAPACITY CHARGES BY PRODUCT - MOFFAT</t>
  </si>
  <si>
    <t>2A.2.5.4(a)</t>
  </si>
  <si>
    <t>FORECAST ROUNDED ENTRY CAPACITY CHARGES BY PRODUCT - GORMANSTON</t>
  </si>
  <si>
    <t>FORECAST EXIT CAPACITY  PRICES BY PRODUCT</t>
  </si>
  <si>
    <r>
      <t>Pre</t>
    </r>
    <r>
      <rPr>
        <vertAlign val="subscript"/>
        <sz val="10"/>
        <color theme="1"/>
        <rFont val="Calibri"/>
        <family val="2"/>
        <scheme val="minor"/>
      </rPr>
      <t>apt</t>
    </r>
  </si>
  <si>
    <t>FORECAST ROUNDED EXIT CAPACITY PRICES BY PRODUCT</t>
  </si>
  <si>
    <t>Calculation of forecast reference capacity price - 2A.2.5.3</t>
  </si>
  <si>
    <t>CALCULATION OF FORECAST CAPACITY REFERENCE PRICE</t>
  </si>
  <si>
    <t>Total capacity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</si>
  <si>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>t</t>
    </r>
    <r>
      <rPr>
        <sz val="10"/>
        <color theme="1"/>
        <rFont val="Calibri"/>
        <family val="2"/>
        <scheme val="minor"/>
      </rPr>
      <t xml:space="preserve"> * Capacity Percentage * PMA      </t>
    </r>
  </si>
  <si>
    <t>Forecast reference capacity charge</t>
  </si>
  <si>
    <r>
      <t>FPACapC</t>
    </r>
    <r>
      <rPr>
        <vertAlign val="subscript"/>
        <sz val="10"/>
        <color theme="1"/>
        <rFont val="Calibri"/>
        <family val="2"/>
        <scheme val="minor"/>
      </rPr>
      <t>t</t>
    </r>
  </si>
  <si>
    <t>Legend:</t>
  </si>
  <si>
    <t>This tab provides the calculations behind the commodity and capacity tariff calculations</t>
  </si>
  <si>
    <t>Annual Inputs</t>
  </si>
  <si>
    <t>Q4 -19</t>
  </si>
  <si>
    <t>Q1 -20</t>
  </si>
  <si>
    <t>Q2 -20</t>
  </si>
  <si>
    <t>Q3 -20</t>
  </si>
  <si>
    <t xml:space="preserve">Note: </t>
  </si>
  <si>
    <t>Entry Capacity Moffat</t>
  </si>
  <si>
    <t>Entry Capacity Gormanston</t>
  </si>
  <si>
    <t>Tariff outputs</t>
  </si>
  <si>
    <t>Forecast total entry capacity by product (Moffat+Gormanston)</t>
  </si>
  <si>
    <t>Forecast total entry capacity by product Gormanston</t>
  </si>
  <si>
    <t>Forecast total entry capacity by product Moffat</t>
  </si>
  <si>
    <t>Calculation of weighted exit capacity volumes - 2A.2.5.3</t>
  </si>
  <si>
    <t>CALCULATION OF FORECAST WEIGHTED EXIT CAPACITY VOLUMES</t>
  </si>
  <si>
    <t>Total weighted forecast annual exit capacity bookings</t>
  </si>
  <si>
    <r>
      <t>FQ</t>
    </r>
    <r>
      <rPr>
        <vertAlign val="subscript"/>
        <sz val="10"/>
        <color theme="1"/>
        <rFont val="Calibri"/>
        <family val="2"/>
        <scheme val="minor"/>
      </rPr>
      <t>pdt</t>
    </r>
  </si>
  <si>
    <t>Forecast total Exit Capacity  by product</t>
  </si>
  <si>
    <r>
      <t>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</si>
  <si>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 xml:space="preserve"> </t>
  </si>
  <si>
    <t>Commodity Charge (£ per kWh)</t>
  </si>
  <si>
    <t xml:space="preserve">Annual Exit capacity charge (£ per kWh) </t>
  </si>
  <si>
    <t>Year 2</t>
  </si>
  <si>
    <t>Year 3</t>
  </si>
  <si>
    <t>Year 4</t>
  </si>
  <si>
    <t>Year 5</t>
  </si>
  <si>
    <t xml:space="preserve">FORECAST POSTALISED ANNUAL COM &amp; CAP TARIFFS </t>
  </si>
  <si>
    <t>Postalised Year</t>
  </si>
  <si>
    <r>
      <t xml:space="preserve"> 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</si>
  <si>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>Forecast Exit Commodity Volumes (kWhr)</t>
  </si>
  <si>
    <t xml:space="preserve">Capacity charges proportion of required revenue </t>
  </si>
  <si>
    <t>Commodity charges proportion of required revenue</t>
  </si>
  <si>
    <t xml:space="preserve">Total Moffat Entry Booked Capacity </t>
  </si>
  <si>
    <t>Total Gormanston Entry Booked Capacity</t>
  </si>
  <si>
    <t xml:space="preserve">Total Exit Point Booked Capacity </t>
  </si>
  <si>
    <t>Ballylumford and Coolkeeragh Power Stations</t>
  </si>
  <si>
    <t>NI Distribution Market</t>
  </si>
  <si>
    <t>FORECAST POSTALISED TARIFF OUTPUTS</t>
  </si>
  <si>
    <t>FORECAST POSTALISED NON-ANNUAL CAPACITY TARIFFS  (AUCTION RESERVE PRICES)</t>
  </si>
  <si>
    <t>Auction reserve prices - Annual Entry capacity charge    (£ per kWh) Moffat &amp; G'ton</t>
  </si>
  <si>
    <t>Auction reserve price - VRF Charge (£ per Kwh)</t>
  </si>
  <si>
    <t>FORECAST EXIT CAPACITY PRICES BY PRODUCT</t>
  </si>
  <si>
    <t>Total weighted forecast entry capacity bookings</t>
  </si>
  <si>
    <t>Total forecast exit capacity bookings</t>
  </si>
  <si>
    <t>Total Entry &amp; Exit forecast capacity bookings</t>
  </si>
  <si>
    <t>Total forecast per Quarter</t>
  </si>
  <si>
    <t>Moffat Entry point forecast ANNUAL booked capacity -  kWh/day</t>
  </si>
  <si>
    <t>Gormanston Entry point forecast ANNUAL booked capacity - kWh/day</t>
  </si>
  <si>
    <t>Exit point forecast booked ANNUAL capacity - kWh/day</t>
  </si>
  <si>
    <t>This tab outlines the Seasonal factors and Multipliers which is published by the Authority Annually ahead of the gas year.</t>
  </si>
  <si>
    <t>Phoenix Distribution Market</t>
  </si>
  <si>
    <t>firmus energy Distribution Market</t>
  </si>
  <si>
    <t>Ballylumford Power Station</t>
  </si>
  <si>
    <t>Coolkeeragh Power Station</t>
  </si>
  <si>
    <t>FORECAST POSTALISED NON-ANNUAL CAPACITY TARIFFS (AUCTION RESERVE PRICES)</t>
  </si>
  <si>
    <t>GNI(UK)</t>
  </si>
  <si>
    <t>SGN Distribution Market</t>
  </si>
  <si>
    <t>Year 1</t>
  </si>
  <si>
    <t>West FRR</t>
  </si>
  <si>
    <t>2022/23</t>
  </si>
  <si>
    <t>Q4 -22</t>
  </si>
  <si>
    <t>Q2 -23</t>
  </si>
  <si>
    <t>Q3 -23</t>
  </si>
  <si>
    <t>2023/24</t>
  </si>
  <si>
    <t>Total 2023/24</t>
  </si>
  <si>
    <t>Gas Year 2023/24</t>
  </si>
  <si>
    <t>Q4 -23</t>
  </si>
  <si>
    <t>Q1 -24</t>
  </si>
  <si>
    <t>Q2 -24</t>
  </si>
  <si>
    <t>Q3 -24</t>
  </si>
  <si>
    <t>2024/25</t>
  </si>
  <si>
    <t>Total 2024/25</t>
  </si>
  <si>
    <t>Gas Year 2024/25</t>
  </si>
  <si>
    <t>Q4 -24</t>
  </si>
  <si>
    <t>Q1 -25</t>
  </si>
  <si>
    <t>Q2 -25</t>
  </si>
  <si>
    <t>Q3 -25</t>
  </si>
  <si>
    <t>2025/26</t>
  </si>
  <si>
    <t>Gas Year 2022/23</t>
  </si>
  <si>
    <t>Total 2025/26</t>
  </si>
  <si>
    <t>Gas Year 2025/26</t>
  </si>
  <si>
    <t>Q4 -25</t>
  </si>
  <si>
    <t>Q1 -26</t>
  </si>
  <si>
    <t>Q2 -26</t>
  </si>
  <si>
    <t>Q3 -26</t>
  </si>
  <si>
    <t>2022/23 Prices</t>
  </si>
  <si>
    <t>2026/27</t>
  </si>
  <si>
    <t>Postalised year 2022/23</t>
  </si>
  <si>
    <t>Total 22/23</t>
  </si>
  <si>
    <t>Q1 - 23</t>
  </si>
  <si>
    <t>Total 2026/27</t>
  </si>
  <si>
    <t>Gas Year 2026/27</t>
  </si>
  <si>
    <t>Q4 -26</t>
  </si>
  <si>
    <t>Q1 -27</t>
  </si>
  <si>
    <t>Q2 -27</t>
  </si>
  <si>
    <t>Q3 -27</t>
  </si>
  <si>
    <t>Seasonal factors &amp; Multipliers 2022/23</t>
  </si>
  <si>
    <t>Q4-22</t>
  </si>
  <si>
    <t>Q1-23</t>
  </si>
  <si>
    <t>Q2-23</t>
  </si>
  <si>
    <t>Q3-23</t>
  </si>
  <si>
    <t>m</t>
  </si>
  <si>
    <t>Profiling of Forecast Volumes in 2022/23 (kWhr)</t>
  </si>
  <si>
    <t xml:space="preserve">The seasonal factors for the gas year 2022/23 have been used to calculate the tariffs for the period GY+ 4.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</si>
</sst>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0_-;\-* #,##0.00000_-;_-* &quot;-&quot;??_-;_-@_-"/>
    <numFmt numFmtId="166" formatCode="[$-409]mmm\-yy;@"/>
    <numFmt numFmtId="167" formatCode="0.0000000"/>
    <numFmt numFmtId="168" formatCode="0.000000"/>
    <numFmt numFmtId="169" formatCode="0.00000000"/>
    <numFmt numFmtId="170" formatCode="_-* #,##0.000000_-;\-* #,##0.000000_-;_-* &quot;-&quot;??_-;_-@_-"/>
    <numFmt numFmtId="171" formatCode="0.00000"/>
    <numFmt numFmtId="172" formatCode="#,##0;[Red]\(#,##0\)"/>
    <numFmt numFmtId="173" formatCode="#,##0;\(#,##0\);\-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i/>
      <sz val="10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Calibri"/>
      <family val="2"/>
    </font>
    <font>
      <b/>
      <u/>
      <sz val="10"/>
      <color theme="0"/>
      <name val="Arial"/>
      <family val="2"/>
    </font>
    <font>
      <b/>
      <sz val="10"/>
      <color theme="0"/>
      <name val="Calibri"/>
      <family val="2"/>
    </font>
    <font>
      <b/>
      <sz val="10"/>
      <color rgb="FF006699"/>
      <name val="Arial"/>
      <family val="2"/>
    </font>
    <font>
      <b/>
      <sz val="10"/>
      <color rgb="FF00B050"/>
      <name val="Arial"/>
      <family val="2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2"/>
      <name val="Arial MT"/>
    </font>
    <font>
      <b/>
      <sz val="11"/>
      <color theme="0"/>
      <name val="Cambria"/>
      <family val="1"/>
      <scheme val="major"/>
    </font>
    <font>
      <sz val="11"/>
      <color indexed="8"/>
      <name val="Calibri"/>
      <family val="2"/>
    </font>
    <font>
      <sz val="18"/>
      <name val="Arial MT"/>
      <family val="2"/>
    </font>
    <font>
      <u/>
      <sz val="10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19693"/>
        <bgColor rgb="FF000000"/>
      </patternFill>
    </fill>
    <fill>
      <patternFill patternType="solid">
        <fgColor rgb="FF00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</borders>
  <cellStyleXfs count="134">
    <xf numFmtId="0" fontId="0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39" fillId="0" borderId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172" fontId="37" fillId="0" borderId="0"/>
    <xf numFmtId="172" fontId="37" fillId="0" borderId="0"/>
    <xf numFmtId="172" fontId="37" fillId="0" borderId="0"/>
    <xf numFmtId="0" fontId="39" fillId="0" borderId="0"/>
    <xf numFmtId="172" fontId="37" fillId="0" borderId="0"/>
    <xf numFmtId="172" fontId="37" fillId="0" borderId="0" applyFont="0"/>
    <xf numFmtId="0" fontId="10" fillId="0" borderId="0"/>
    <xf numFmtId="0" fontId="39" fillId="0" borderId="0"/>
    <xf numFmtId="172" fontId="37" fillId="0" borderId="0"/>
    <xf numFmtId="0" fontId="4" fillId="0" borderId="0"/>
    <xf numFmtId="0" fontId="10" fillId="0" borderId="0"/>
    <xf numFmtId="49" fontId="37" fillId="0" borderId="0"/>
    <xf numFmtId="9" fontId="1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38" fillId="0" borderId="0">
      <alignment horizontal="center" vertical="top" wrapText="1"/>
    </xf>
    <xf numFmtId="172" fontId="37" fillId="0" borderId="14">
      <alignment vertical="top"/>
    </xf>
    <xf numFmtId="172" fontId="37" fillId="0" borderId="14">
      <alignment vertical="top"/>
    </xf>
    <xf numFmtId="172" fontId="37" fillId="0" borderId="14">
      <alignment vertical="top"/>
    </xf>
    <xf numFmtId="172" fontId="37" fillId="0" borderId="14">
      <alignment vertical="top"/>
    </xf>
    <xf numFmtId="172" fontId="37" fillId="0" borderId="14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49" fontId="36" fillId="0" borderId="0"/>
    <xf numFmtId="49" fontId="36" fillId="0" borderId="0"/>
    <xf numFmtId="0" fontId="40" fillId="12" borderId="22">
      <alignment horizontal="center" vertical="top" wrapText="1"/>
    </xf>
    <xf numFmtId="0" fontId="10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0" fillId="0" borderId="0"/>
    <xf numFmtId="0" fontId="39" fillId="0" borderId="0"/>
    <xf numFmtId="0" fontId="39" fillId="0" borderId="0"/>
    <xf numFmtId="0" fontId="42" fillId="0" borderId="0"/>
    <xf numFmtId="9" fontId="4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7" fillId="0" borderId="0">
      <alignment vertical="top"/>
    </xf>
    <xf numFmtId="0" fontId="37" fillId="0" borderId="0">
      <alignment vertical="top"/>
    </xf>
    <xf numFmtId="172" fontId="37" fillId="0" borderId="14">
      <alignment vertical="top"/>
    </xf>
    <xf numFmtId="172" fontId="37" fillId="0" borderId="14">
      <alignment vertical="top"/>
    </xf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11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0" xfId="0" applyFont="1"/>
    <xf numFmtId="0" fontId="13" fillId="0" borderId="0" xfId="0" applyFont="1" applyBorder="1"/>
    <xf numFmtId="0" fontId="13" fillId="0" borderId="1" xfId="0" applyFont="1" applyBorder="1"/>
    <xf numFmtId="0" fontId="13" fillId="0" borderId="2" xfId="0" applyFont="1" applyBorder="1"/>
    <xf numFmtId="0" fontId="13" fillId="0" borderId="0" xfId="0" applyFont="1" applyBorder="1" applyAlignment="1">
      <alignment horizontal="left"/>
    </xf>
    <xf numFmtId="0" fontId="11" fillId="0" borderId="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3" fillId="0" borderId="2" xfId="0" applyFont="1" applyBorder="1" applyAlignment="1">
      <alignment horizontal="right" wrapText="1"/>
    </xf>
    <xf numFmtId="0" fontId="13" fillId="0" borderId="2" xfId="0" applyFont="1" applyBorder="1" applyAlignment="1">
      <alignment horizontal="right"/>
    </xf>
    <xf numFmtId="0" fontId="11" fillId="0" borderId="2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right"/>
    </xf>
    <xf numFmtId="0" fontId="14" fillId="0" borderId="2" xfId="0" applyFont="1" applyBorder="1" applyAlignment="1">
      <alignment horizontal="right"/>
    </xf>
    <xf numFmtId="0" fontId="14" fillId="0" borderId="0" xfId="0" applyFont="1" applyBorder="1" applyAlignment="1">
      <alignment horizontal="left"/>
    </xf>
    <xf numFmtId="0" fontId="11" fillId="0" borderId="3" xfId="0" applyFont="1" applyBorder="1" applyAlignment="1">
      <alignment horizontal="right"/>
    </xf>
    <xf numFmtId="9" fontId="13" fillId="0" borderId="4" xfId="0" applyNumberFormat="1" applyFont="1" applyBorder="1"/>
    <xf numFmtId="9" fontId="13" fillId="0" borderId="5" xfId="0" applyNumberFormat="1" applyFont="1" applyBorder="1"/>
    <xf numFmtId="0" fontId="11" fillId="0" borderId="6" xfId="0" applyFont="1" applyBorder="1" applyAlignment="1">
      <alignment horizontal="right"/>
    </xf>
    <xf numFmtId="9" fontId="13" fillId="0" borderId="7" xfId="0" applyNumberFormat="1" applyFont="1" applyBorder="1"/>
    <xf numFmtId="9" fontId="13" fillId="0" borderId="8" xfId="0" applyNumberFormat="1" applyFont="1" applyBorder="1"/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165" fontId="13" fillId="2" borderId="0" xfId="0" applyNumberFormat="1" applyFont="1" applyFill="1" applyBorder="1"/>
    <xf numFmtId="165" fontId="13" fillId="2" borderId="9" xfId="0" applyNumberFormat="1" applyFont="1" applyFill="1" applyBorder="1"/>
    <xf numFmtId="43" fontId="13" fillId="0" borderId="0" xfId="1" applyFont="1"/>
    <xf numFmtId="43" fontId="13" fillId="0" borderId="0" xfId="0" applyNumberFormat="1" applyFont="1"/>
    <xf numFmtId="37" fontId="13" fillId="0" borderId="0" xfId="0" applyNumberFormat="1" applyFont="1" applyFill="1" applyBorder="1" applyAlignment="1">
      <alignment horizontal="right"/>
    </xf>
    <xf numFmtId="164" fontId="13" fillId="0" borderId="0" xfId="1" applyNumberFormat="1" applyFont="1"/>
    <xf numFmtId="164" fontId="13" fillId="0" borderId="0" xfId="1" applyNumberFormat="1" applyFont="1" applyBorder="1" applyAlignment="1"/>
    <xf numFmtId="0" fontId="11" fillId="0" borderId="0" xfId="0" applyFont="1" applyFill="1" applyBorder="1" applyAlignment="1">
      <alignment wrapText="1"/>
    </xf>
    <xf numFmtId="164" fontId="13" fillId="0" borderId="1" xfId="1" applyNumberFormat="1" applyFont="1" applyBorder="1" applyAlignment="1"/>
    <xf numFmtId="0" fontId="13" fillId="0" borderId="0" xfId="0" applyFont="1" applyBorder="1" applyAlignment="1">
      <alignment horizontal="right"/>
    </xf>
    <xf numFmtId="3" fontId="13" fillId="0" borderId="0" xfId="0" applyNumberFormat="1" applyFont="1"/>
    <xf numFmtId="0" fontId="11" fillId="3" borderId="10" xfId="0" applyFont="1" applyFill="1" applyBorder="1" applyAlignment="1">
      <alignment horizontal="right"/>
    </xf>
    <xf numFmtId="3" fontId="13" fillId="0" borderId="0" xfId="0" applyNumberFormat="1" applyFont="1" applyBorder="1"/>
    <xf numFmtId="3" fontId="13" fillId="0" borderId="1" xfId="0" applyNumberFormat="1" applyFont="1" applyBorder="1"/>
    <xf numFmtId="3" fontId="13" fillId="3" borderId="12" xfId="0" applyNumberFormat="1" applyFont="1" applyFill="1" applyBorder="1"/>
    <xf numFmtId="3" fontId="13" fillId="3" borderId="11" xfId="0" applyNumberFormat="1" applyFont="1" applyFill="1" applyBorder="1"/>
    <xf numFmtId="164" fontId="13" fillId="3" borderId="12" xfId="0" applyNumberFormat="1" applyFont="1" applyFill="1" applyBorder="1"/>
    <xf numFmtId="164" fontId="13" fillId="3" borderId="11" xfId="0" applyNumberFormat="1" applyFont="1" applyFill="1" applyBorder="1"/>
    <xf numFmtId="0" fontId="13" fillId="0" borderId="2" xfId="0" applyFont="1" applyFill="1" applyBorder="1" applyAlignment="1">
      <alignment horizontal="right"/>
    </xf>
    <xf numFmtId="3" fontId="13" fillId="0" borderId="0" xfId="1" applyNumberFormat="1" applyFont="1" applyFill="1" applyBorder="1" applyAlignment="1"/>
    <xf numFmtId="3" fontId="13" fillId="0" borderId="1" xfId="1" applyNumberFormat="1" applyFont="1" applyFill="1" applyBorder="1" applyAlignment="1"/>
    <xf numFmtId="0" fontId="10" fillId="0" borderId="0" xfId="0" applyFont="1" applyBorder="1" applyAlignment="1">
      <alignment horizontal="left"/>
    </xf>
    <xf numFmtId="3" fontId="13" fillId="0" borderId="12" xfId="1" applyNumberFormat="1" applyFont="1" applyFill="1" applyBorder="1" applyAlignment="1"/>
    <xf numFmtId="3" fontId="13" fillId="0" borderId="11" xfId="1" applyNumberFormat="1" applyFont="1" applyFill="1" applyBorder="1" applyAlignment="1"/>
    <xf numFmtId="0" fontId="15" fillId="4" borderId="0" xfId="0" applyFont="1" applyFill="1"/>
    <xf numFmtId="0" fontId="15" fillId="4" borderId="0" xfId="0" applyFont="1" applyFill="1" applyAlignment="1">
      <alignment vertical="top"/>
    </xf>
    <xf numFmtId="0" fontId="17" fillId="4" borderId="0" xfId="0" applyFont="1" applyFill="1" applyAlignment="1">
      <alignment vertical="top"/>
    </xf>
    <xf numFmtId="0" fontId="15" fillId="0" borderId="0" xfId="0" applyFont="1" applyFill="1"/>
    <xf numFmtId="0" fontId="16" fillId="0" borderId="0" xfId="0" applyFont="1" applyFill="1" applyAlignment="1">
      <alignment vertical="top"/>
    </xf>
    <xf numFmtId="0" fontId="15" fillId="0" borderId="0" xfId="0" applyFont="1" applyFill="1" applyAlignment="1">
      <alignment vertical="top"/>
    </xf>
    <xf numFmtId="0" fontId="17" fillId="0" borderId="0" xfId="0" applyFont="1" applyFill="1" applyAlignment="1">
      <alignment vertical="top"/>
    </xf>
    <xf numFmtId="0" fontId="15" fillId="0" borderId="0" xfId="0" applyFont="1" applyFill="1" applyAlignment="1">
      <alignment horizontal="center" vertical="top"/>
    </xf>
    <xf numFmtId="0" fontId="15" fillId="0" borderId="0" xfId="0" applyFont="1"/>
    <xf numFmtId="0" fontId="16" fillId="0" borderId="0" xfId="0" applyFont="1"/>
    <xf numFmtId="0" fontId="18" fillId="0" borderId="0" xfId="0" applyFont="1"/>
    <xf numFmtId="0" fontId="17" fillId="0" borderId="0" xfId="0" applyFont="1"/>
    <xf numFmtId="0" fontId="15" fillId="0" borderId="0" xfId="0" applyFont="1" applyFill="1" applyAlignment="1">
      <alignment horizontal="center" vertical="center"/>
    </xf>
    <xf numFmtId="0" fontId="19" fillId="0" borderId="0" xfId="0" applyFont="1"/>
    <xf numFmtId="0" fontId="15" fillId="6" borderId="0" xfId="0" applyFont="1" applyFill="1" applyAlignment="1">
      <alignment horizontal="center" vertical="center"/>
    </xf>
    <xf numFmtId="0" fontId="15" fillId="0" borderId="0" xfId="0" quotePrefix="1" applyFont="1" applyFill="1" applyAlignment="1">
      <alignment horizontal="center" vertical="center"/>
    </xf>
    <xf numFmtId="167" fontId="19" fillId="6" borderId="0" xfId="0" applyNumberFormat="1" applyFont="1" applyFill="1" applyAlignment="1">
      <alignment horizontal="center"/>
    </xf>
    <xf numFmtId="167" fontId="15" fillId="6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21" fillId="4" borderId="0" xfId="0" applyFont="1" applyFill="1" applyAlignment="1">
      <alignment horizontal="center"/>
    </xf>
    <xf numFmtId="0" fontId="21" fillId="4" borderId="0" xfId="0" applyFont="1" applyFill="1"/>
    <xf numFmtId="0" fontId="21" fillId="4" borderId="0" xfId="0" quotePrefix="1" applyFont="1" applyFill="1" applyAlignment="1">
      <alignment horizontal="center"/>
    </xf>
    <xf numFmtId="166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vertical="top"/>
    </xf>
    <xf numFmtId="0" fontId="22" fillId="0" borderId="0" xfId="0" applyFont="1" applyFill="1" applyBorder="1"/>
    <xf numFmtId="0" fontId="24" fillId="0" borderId="0" xfId="0" applyFont="1" applyFill="1" applyBorder="1"/>
    <xf numFmtId="0" fontId="25" fillId="8" borderId="0" xfId="0" applyFont="1" applyFill="1"/>
    <xf numFmtId="0" fontId="26" fillId="8" borderId="0" xfId="0" applyFont="1" applyFill="1"/>
    <xf numFmtId="0" fontId="26" fillId="0" borderId="0" xfId="0" applyFont="1"/>
    <xf numFmtId="3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0" fontId="27" fillId="7" borderId="0" xfId="0" applyFont="1" applyFill="1" applyBorder="1"/>
    <xf numFmtId="0" fontId="27" fillId="7" borderId="0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23" fillId="0" borderId="2" xfId="0" applyFont="1" applyFill="1" applyBorder="1"/>
    <xf numFmtId="0" fontId="22" fillId="0" borderId="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5" fillId="0" borderId="0" xfId="0" applyFont="1" applyAlignment="1">
      <alignment horizontal="center" vertical="center"/>
    </xf>
    <xf numFmtId="0" fontId="16" fillId="0" borderId="0" xfId="0" applyFont="1" applyFill="1"/>
    <xf numFmtId="0" fontId="18" fillId="0" borderId="0" xfId="0" applyFont="1" applyFill="1"/>
    <xf numFmtId="0" fontId="17" fillId="0" borderId="0" xfId="0" applyFont="1" applyFill="1"/>
    <xf numFmtId="164" fontId="15" fillId="0" borderId="0" xfId="1" applyNumberFormat="1" applyFont="1"/>
    <xf numFmtId="17" fontId="27" fillId="7" borderId="0" xfId="0" applyNumberFormat="1" applyFont="1" applyFill="1" applyBorder="1"/>
    <xf numFmtId="164" fontId="15" fillId="0" borderId="12" xfId="1" applyNumberFormat="1" applyFont="1" applyBorder="1"/>
    <xf numFmtId="3" fontId="15" fillId="6" borderId="0" xfId="0" applyNumberFormat="1" applyFont="1" applyFill="1" applyAlignment="1">
      <alignment horizontal="center" vertical="center"/>
    </xf>
    <xf numFmtId="0" fontId="15" fillId="5" borderId="0" xfId="0" applyFont="1" applyFill="1"/>
    <xf numFmtId="167" fontId="15" fillId="0" borderId="0" xfId="0" applyNumberFormat="1" applyFont="1"/>
    <xf numFmtId="0" fontId="15" fillId="0" borderId="0" xfId="0" applyFont="1" applyFill="1" applyAlignment="1">
      <alignment horizontal="center"/>
    </xf>
    <xf numFmtId="164" fontId="15" fillId="9" borderId="0" xfId="1" applyNumberFormat="1" applyFont="1" applyFill="1"/>
    <xf numFmtId="0" fontId="15" fillId="9" borderId="0" xfId="0" applyFont="1" applyFill="1"/>
    <xf numFmtId="164" fontId="15" fillId="9" borderId="12" xfId="1" applyNumberFormat="1" applyFont="1" applyFill="1" applyBorder="1"/>
    <xf numFmtId="0" fontId="10" fillId="0" borderId="16" xfId="0" applyFont="1" applyBorder="1"/>
    <xf numFmtId="0" fontId="10" fillId="9" borderId="17" xfId="0" applyFont="1" applyFill="1" applyBorder="1"/>
    <xf numFmtId="0" fontId="11" fillId="0" borderId="0" xfId="0" applyFont="1"/>
    <xf numFmtId="0" fontId="26" fillId="8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7" fillId="7" borderId="0" xfId="0" applyFont="1" applyFill="1" applyBorder="1" applyAlignment="1">
      <alignment horizontal="right"/>
    </xf>
    <xf numFmtId="3" fontId="13" fillId="9" borderId="0" xfId="1" applyNumberFormat="1" applyFont="1" applyFill="1" applyBorder="1" applyAlignment="1"/>
    <xf numFmtId="3" fontId="0" fillId="9" borderId="0" xfId="0" applyNumberFormat="1" applyFill="1" applyBorder="1"/>
    <xf numFmtId="3" fontId="0" fillId="9" borderId="1" xfId="0" applyNumberFormat="1" applyFill="1" applyBorder="1"/>
    <xf numFmtId="164" fontId="0" fillId="0" borderId="0" xfId="0" applyNumberFormat="1"/>
    <xf numFmtId="0" fontId="10" fillId="2" borderId="0" xfId="0" applyFont="1" applyFill="1" applyBorder="1" applyAlignment="1">
      <alignment horizontal="center"/>
    </xf>
    <xf numFmtId="17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1" fillId="2" borderId="19" xfId="0" applyFont="1" applyFill="1" applyBorder="1" applyAlignment="1">
      <alignment horizontal="left"/>
    </xf>
    <xf numFmtId="0" fontId="10" fillId="2" borderId="19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left"/>
    </xf>
    <xf numFmtId="165" fontId="13" fillId="2" borderId="7" xfId="0" applyNumberFormat="1" applyFont="1" applyFill="1" applyBorder="1"/>
    <xf numFmtId="165" fontId="13" fillId="2" borderId="8" xfId="0" applyNumberFormat="1" applyFont="1" applyFill="1" applyBorder="1"/>
    <xf numFmtId="0" fontId="10" fillId="2" borderId="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165" fontId="10" fillId="2" borderId="0" xfId="0" applyNumberFormat="1" applyFont="1" applyFill="1" applyBorder="1"/>
    <xf numFmtId="165" fontId="10" fillId="2" borderId="9" xfId="0" applyNumberFormat="1" applyFont="1" applyFill="1" applyBorder="1"/>
    <xf numFmtId="0" fontId="10" fillId="2" borderId="20" xfId="0" applyFont="1" applyFill="1" applyBorder="1" applyAlignment="1">
      <alignment horizontal="left"/>
    </xf>
    <xf numFmtId="165" fontId="10" fillId="2" borderId="7" xfId="0" applyNumberFormat="1" applyFont="1" applyFill="1" applyBorder="1"/>
    <xf numFmtId="165" fontId="10" fillId="2" borderId="8" xfId="0" applyNumberFormat="1" applyFont="1" applyFill="1" applyBorder="1"/>
    <xf numFmtId="0" fontId="30" fillId="0" borderId="0" xfId="0" applyFont="1" applyBorder="1" applyAlignment="1">
      <alignment horizontal="center"/>
    </xf>
    <xf numFmtId="0" fontId="31" fillId="0" borderId="2" xfId="0" applyFont="1" applyBorder="1" applyAlignment="1">
      <alignment horizontal="left"/>
    </xf>
    <xf numFmtId="168" fontId="15" fillId="0" borderId="0" xfId="0" applyNumberFormat="1" applyFont="1"/>
    <xf numFmtId="0" fontId="0" fillId="0" borderId="0" xfId="0" applyFill="1"/>
    <xf numFmtId="17" fontId="11" fillId="2" borderId="0" xfId="0" applyNumberFormat="1" applyFont="1" applyFill="1" applyBorder="1" applyAlignment="1">
      <alignment horizontal="right"/>
    </xf>
    <xf numFmtId="17" fontId="11" fillId="2" borderId="9" xfId="0" applyNumberFormat="1" applyFont="1" applyFill="1" applyBorder="1" applyAlignment="1">
      <alignment horizontal="right"/>
    </xf>
    <xf numFmtId="165" fontId="13" fillId="2" borderId="0" xfId="0" applyNumberFormat="1" applyFont="1" applyFill="1" applyBorder="1" applyAlignment="1">
      <alignment horizontal="right"/>
    </xf>
    <xf numFmtId="165" fontId="13" fillId="2" borderId="9" xfId="0" applyNumberFormat="1" applyFont="1" applyFill="1" applyBorder="1" applyAlignment="1">
      <alignment horizontal="right"/>
    </xf>
    <xf numFmtId="165" fontId="13" fillId="2" borderId="7" xfId="0" applyNumberFormat="1" applyFont="1" applyFill="1" applyBorder="1" applyAlignment="1">
      <alignment horizontal="right"/>
    </xf>
    <xf numFmtId="165" fontId="13" fillId="2" borderId="8" xfId="0" applyNumberFormat="1" applyFont="1" applyFill="1" applyBorder="1" applyAlignment="1">
      <alignment horizontal="right"/>
    </xf>
    <xf numFmtId="0" fontId="11" fillId="3" borderId="10" xfId="0" applyFont="1" applyFill="1" applyBorder="1" applyAlignment="1">
      <alignment horizontal="left"/>
    </xf>
    <xf numFmtId="0" fontId="10" fillId="9" borderId="21" xfId="0" applyFont="1" applyFill="1" applyBorder="1"/>
    <xf numFmtId="0" fontId="10" fillId="2" borderId="17" xfId="0" applyFont="1" applyFill="1" applyBorder="1" applyAlignment="1">
      <alignment horizontal="left"/>
    </xf>
    <xf numFmtId="164" fontId="15" fillId="0" borderId="0" xfId="1" applyNumberFormat="1" applyFont="1" applyFill="1"/>
    <xf numFmtId="3" fontId="15" fillId="0" borderId="12" xfId="0" applyNumberFormat="1" applyFont="1" applyFill="1" applyBorder="1" applyAlignment="1">
      <alignment horizontal="right"/>
    </xf>
    <xf numFmtId="164" fontId="15" fillId="0" borderId="0" xfId="1" applyNumberFormat="1" applyFont="1" applyAlignment="1">
      <alignment horizontal="right"/>
    </xf>
    <xf numFmtId="0" fontId="32" fillId="0" borderId="0" xfId="0" applyFont="1"/>
    <xf numFmtId="0" fontId="10" fillId="0" borderId="0" xfId="0" applyFont="1"/>
    <xf numFmtId="164" fontId="15" fillId="0" borderId="12" xfId="1" applyNumberFormat="1" applyFont="1" applyFill="1" applyBorder="1"/>
    <xf numFmtId="3" fontId="22" fillId="0" borderId="1" xfId="0" applyNumberFormat="1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right"/>
    </xf>
    <xf numFmtId="0" fontId="10" fillId="2" borderId="20" xfId="0" applyFont="1" applyFill="1" applyBorder="1" applyAlignment="1">
      <alignment horizontal="right"/>
    </xf>
    <xf numFmtId="0" fontId="10" fillId="2" borderId="18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right"/>
    </xf>
    <xf numFmtId="0" fontId="10" fillId="2" borderId="19" xfId="0" applyFont="1" applyFill="1" applyBorder="1" applyAlignment="1">
      <alignment horizontal="right" wrapText="1"/>
    </xf>
    <xf numFmtId="3" fontId="0" fillId="0" borderId="0" xfId="0" applyNumberFormat="1"/>
    <xf numFmtId="169" fontId="15" fillId="0" borderId="0" xfId="0" applyNumberFormat="1" applyFont="1"/>
    <xf numFmtId="168" fontId="0" fillId="0" borderId="0" xfId="0" applyNumberFormat="1"/>
    <xf numFmtId="164" fontId="15" fillId="0" borderId="0" xfId="0" applyNumberFormat="1" applyFont="1" applyFill="1"/>
    <xf numFmtId="0" fontId="10" fillId="9" borderId="0" xfId="0" applyFont="1" applyFill="1" applyBorder="1" applyAlignment="1">
      <alignment horizontal="right"/>
    </xf>
    <xf numFmtId="0" fontId="10" fillId="9" borderId="1" xfId="0" applyFont="1" applyFill="1" applyBorder="1" applyAlignment="1">
      <alignment horizontal="right"/>
    </xf>
    <xf numFmtId="3" fontId="13" fillId="3" borderId="0" xfId="0" applyNumberFormat="1" applyFont="1" applyFill="1" applyBorder="1"/>
    <xf numFmtId="0" fontId="11" fillId="0" borderId="13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 wrapText="1"/>
    </xf>
    <xf numFmtId="0" fontId="11" fillId="0" borderId="15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right"/>
    </xf>
    <xf numFmtId="3" fontId="22" fillId="0" borderId="12" xfId="0" applyNumberFormat="1" applyFont="1" applyFill="1" applyBorder="1" applyAlignment="1">
      <alignment horizontal="center" vertical="center"/>
    </xf>
    <xf numFmtId="3" fontId="22" fillId="0" borderId="11" xfId="0" applyNumberFormat="1" applyFont="1" applyFill="1" applyBorder="1" applyAlignment="1">
      <alignment horizontal="center" vertical="center"/>
    </xf>
    <xf numFmtId="0" fontId="19" fillId="0" borderId="0" xfId="0" applyFont="1" applyFill="1"/>
    <xf numFmtId="164" fontId="15" fillId="0" borderId="0" xfId="0" applyNumberFormat="1" applyFont="1"/>
    <xf numFmtId="3" fontId="15" fillId="0" borderId="0" xfId="0" applyNumberFormat="1" applyFont="1" applyFill="1" applyAlignment="1">
      <alignment horizontal="center"/>
    </xf>
    <xf numFmtId="0" fontId="11" fillId="11" borderId="4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165" fontId="10" fillId="11" borderId="7" xfId="0" applyNumberFormat="1" applyFont="1" applyFill="1" applyBorder="1"/>
    <xf numFmtId="0" fontId="22" fillId="0" borderId="10" xfId="0" applyFont="1" applyFill="1" applyBorder="1"/>
    <xf numFmtId="170" fontId="10" fillId="2" borderId="0" xfId="0" applyNumberFormat="1" applyFont="1" applyFill="1" applyBorder="1"/>
    <xf numFmtId="164" fontId="10" fillId="9" borderId="0" xfId="46" applyNumberFormat="1" applyFont="1" applyFill="1"/>
    <xf numFmtId="171" fontId="15" fillId="0" borderId="0" xfId="0" applyNumberFormat="1" applyFont="1" applyAlignment="1">
      <alignment horizontal="center"/>
    </xf>
    <xf numFmtId="10" fontId="13" fillId="0" borderId="0" xfId="41" applyNumberFormat="1" applyFont="1"/>
    <xf numFmtId="3" fontId="13" fillId="3" borderId="1" xfId="0" applyNumberFormat="1" applyFont="1" applyFill="1" applyBorder="1"/>
    <xf numFmtId="43" fontId="13" fillId="0" borderId="0" xfId="1" applyFont="1" applyFill="1"/>
    <xf numFmtId="43" fontId="13" fillId="0" borderId="0" xfId="0" applyNumberFormat="1" applyFont="1" applyFill="1"/>
    <xf numFmtId="0" fontId="13" fillId="0" borderId="0" xfId="0" applyFont="1" applyFill="1"/>
    <xf numFmtId="0" fontId="10" fillId="0" borderId="0" xfId="0" applyFont="1" applyFill="1"/>
    <xf numFmtId="3" fontId="13" fillId="0" borderId="0" xfId="0" applyNumberFormat="1" applyFont="1" applyFill="1"/>
    <xf numFmtId="170" fontId="10" fillId="0" borderId="0" xfId="0" applyNumberFormat="1" applyFont="1" applyFill="1" applyBorder="1"/>
    <xf numFmtId="0" fontId="30" fillId="0" borderId="1" xfId="0" applyFont="1" applyBorder="1" applyAlignment="1">
      <alignment horizontal="center"/>
    </xf>
    <xf numFmtId="164" fontId="10" fillId="9" borderId="0" xfId="1" applyNumberFormat="1" applyFont="1" applyFill="1" applyBorder="1" applyAlignment="1">
      <alignment horizontal="center"/>
    </xf>
    <xf numFmtId="0" fontId="11" fillId="0" borderId="0" xfId="0" applyFont="1" applyFill="1" applyAlignment="1">
      <alignment wrapText="1"/>
    </xf>
    <xf numFmtId="17" fontId="11" fillId="2" borderId="9" xfId="0" applyNumberFormat="1" applyFont="1" applyFill="1" applyBorder="1" applyAlignment="1">
      <alignment horizontal="center"/>
    </xf>
    <xf numFmtId="164" fontId="34" fillId="0" borderId="0" xfId="0" applyNumberFormat="1" applyFont="1"/>
    <xf numFmtId="3" fontId="34" fillId="0" borderId="0" xfId="0" applyNumberFormat="1" applyFont="1"/>
    <xf numFmtId="0" fontId="31" fillId="0" borderId="13" xfId="0" applyFont="1" applyBorder="1" applyAlignment="1">
      <alignment horizontal="left"/>
    </xf>
    <xf numFmtId="0" fontId="30" fillId="0" borderId="14" xfId="0" applyFont="1" applyFill="1" applyBorder="1" applyAlignment="1">
      <alignment horizontal="center"/>
    </xf>
    <xf numFmtId="0" fontId="30" fillId="0" borderId="15" xfId="0" applyFont="1" applyFill="1" applyBorder="1" applyAlignment="1">
      <alignment horizontal="center"/>
    </xf>
    <xf numFmtId="164" fontId="13" fillId="0" borderId="0" xfId="1" applyNumberFormat="1" applyFont="1" applyBorder="1"/>
    <xf numFmtId="164" fontId="13" fillId="0" borderId="1" xfId="1" applyNumberFormat="1" applyFont="1" applyBorder="1"/>
    <xf numFmtId="3" fontId="10" fillId="0" borderId="0" xfId="1" applyNumberFormat="1" applyFont="1" applyFill="1" applyBorder="1" applyAlignment="1"/>
    <xf numFmtId="3" fontId="10" fillId="0" borderId="1" xfId="1" applyNumberFormat="1" applyFont="1" applyFill="1" applyBorder="1" applyAlignment="1"/>
    <xf numFmtId="0" fontId="34" fillId="0" borderId="0" xfId="0" applyFont="1" applyFill="1"/>
    <xf numFmtId="3" fontId="34" fillId="0" borderId="0" xfId="0" applyNumberFormat="1" applyFont="1" applyFill="1" applyBorder="1"/>
    <xf numFmtId="0" fontId="11" fillId="0" borderId="0" xfId="0" applyFont="1" applyFill="1"/>
    <xf numFmtId="164" fontId="34" fillId="0" borderId="0" xfId="1" applyNumberFormat="1" applyFont="1" applyFill="1" applyBorder="1" applyAlignment="1">
      <alignment horizontal="center"/>
    </xf>
    <xf numFmtId="164" fontId="34" fillId="0" borderId="0" xfId="1" applyNumberFormat="1" applyFont="1" applyFill="1"/>
    <xf numFmtId="164" fontId="34" fillId="0" borderId="0" xfId="0" applyNumberFormat="1" applyFont="1" applyFill="1"/>
    <xf numFmtId="165" fontId="10" fillId="11" borderId="0" xfId="0" applyNumberFormat="1" applyFont="1" applyFill="1" applyBorder="1"/>
    <xf numFmtId="0" fontId="35" fillId="0" borderId="2" xfId="0" applyFont="1" applyFill="1" applyBorder="1"/>
    <xf numFmtId="167" fontId="0" fillId="0" borderId="0" xfId="0" applyNumberFormat="1"/>
    <xf numFmtId="173" fontId="10" fillId="9" borderId="0" xfId="65" applyNumberFormat="1" applyFont="1" applyFill="1" applyBorder="1"/>
    <xf numFmtId="173" fontId="10" fillId="9" borderId="1" xfId="65" applyNumberFormat="1" applyFont="1" applyFill="1" applyBorder="1"/>
    <xf numFmtId="0" fontId="10" fillId="0" borderId="0" xfId="0" applyFont="1" applyFill="1" applyBorder="1" applyAlignment="1">
      <alignment horizontal="right"/>
    </xf>
    <xf numFmtId="164" fontId="13" fillId="0" borderId="0" xfId="0" applyNumberFormat="1" applyFont="1"/>
    <xf numFmtId="170" fontId="10" fillId="2" borderId="9" xfId="0" applyNumberFormat="1" applyFont="1" applyFill="1" applyBorder="1"/>
    <xf numFmtId="170" fontId="10" fillId="11" borderId="0" xfId="0" applyNumberFormat="1" applyFont="1" applyFill="1" applyBorder="1"/>
    <xf numFmtId="0" fontId="28" fillId="8" borderId="0" xfId="0" applyFont="1" applyFill="1" applyAlignment="1">
      <alignment horizontal="center" vertical="top"/>
    </xf>
    <xf numFmtId="0" fontId="26" fillId="4" borderId="13" xfId="0" applyFont="1" applyFill="1" applyBorder="1" applyAlignment="1">
      <alignment horizontal="center" wrapText="1"/>
    </xf>
    <xf numFmtId="0" fontId="26" fillId="4" borderId="14" xfId="0" applyFont="1" applyFill="1" applyBorder="1" applyAlignment="1">
      <alignment horizontal="center" wrapText="1"/>
    </xf>
    <xf numFmtId="0" fontId="26" fillId="4" borderId="15" xfId="0" applyFont="1" applyFill="1" applyBorder="1" applyAlignment="1">
      <alignment horizontal="center" wrapText="1"/>
    </xf>
    <xf numFmtId="0" fontId="26" fillId="4" borderId="13" xfId="0" applyFont="1" applyFill="1" applyBorder="1" applyAlignment="1">
      <alignment horizontal="center"/>
    </xf>
    <xf numFmtId="0" fontId="26" fillId="4" borderId="14" xfId="0" applyFont="1" applyFill="1" applyBorder="1" applyAlignment="1">
      <alignment horizontal="center"/>
    </xf>
    <xf numFmtId="0" fontId="26" fillId="4" borderId="15" xfId="0" applyFont="1" applyFill="1" applyBorder="1" applyAlignment="1">
      <alignment horizontal="center"/>
    </xf>
    <xf numFmtId="0" fontId="29" fillId="10" borderId="13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/>
    </xf>
    <xf numFmtId="0" fontId="29" fillId="10" borderId="15" xfId="0" applyFont="1" applyFill="1" applyBorder="1" applyAlignment="1">
      <alignment horizontal="center"/>
    </xf>
    <xf numFmtId="0" fontId="11" fillId="0" borderId="0" xfId="0" applyFont="1" applyFill="1" applyAlignment="1">
      <alignment horizontal="left" wrapText="1"/>
    </xf>
  </cellXfs>
  <cellStyles count="134">
    <cellStyle name="Comma" xfId="1" builtinId="3"/>
    <cellStyle name="Comma 10" xfId="2"/>
    <cellStyle name="Comma 10 2" xfId="46"/>
    <cellStyle name="Comma 11" xfId="3"/>
    <cellStyle name="Comma 12" xfId="4"/>
    <cellStyle name="Comma 13" xfId="5"/>
    <cellStyle name="Comma 14" xfId="6"/>
    <cellStyle name="Comma 15" xfId="7"/>
    <cellStyle name="Comma 16" xfId="8"/>
    <cellStyle name="Comma 17" xfId="127"/>
    <cellStyle name="Comma 18" xfId="131"/>
    <cellStyle name="Comma 2" xfId="42"/>
    <cellStyle name="Comma 2 2" xfId="9"/>
    <cellStyle name="Comma 2 2 2" xfId="65"/>
    <cellStyle name="Comma 2 3" xfId="10"/>
    <cellStyle name="Comma 2 3 2" xfId="66"/>
    <cellStyle name="Comma 2 4" xfId="11"/>
    <cellStyle name="Comma 2 5" xfId="12"/>
    <cellStyle name="Comma 2 6" xfId="13"/>
    <cellStyle name="Comma 2 7" xfId="64"/>
    <cellStyle name="Comma 2 8" xfId="125"/>
    <cellStyle name="Comma 3" xfId="44"/>
    <cellStyle name="Comma 3 2" xfId="14"/>
    <cellStyle name="Comma 3 2 2" xfId="68"/>
    <cellStyle name="Comma 3 3" xfId="15"/>
    <cellStyle name="Comma 3 4" xfId="16"/>
    <cellStyle name="Comma 3 5" xfId="17"/>
    <cellStyle name="Comma 3 6" xfId="18"/>
    <cellStyle name="Comma 3 7" xfId="67"/>
    <cellStyle name="Comma 3 8" xfId="118"/>
    <cellStyle name="Comma 4" xfId="48"/>
    <cellStyle name="Comma 4 2" xfId="19"/>
    <cellStyle name="Comma 4 3" xfId="20"/>
    <cellStyle name="Comma 4 4" xfId="21"/>
    <cellStyle name="Comma 4 5" xfId="22"/>
    <cellStyle name="Comma 4 6" xfId="23"/>
    <cellStyle name="Comma 4 7" xfId="69"/>
    <cellStyle name="Comma 5" xfId="51"/>
    <cellStyle name="Comma 5 2" xfId="24"/>
    <cellStyle name="Comma 5 3" xfId="25"/>
    <cellStyle name="Comma 5 4" xfId="26"/>
    <cellStyle name="Comma 5 5" xfId="27"/>
    <cellStyle name="Comma 5 6" xfId="28"/>
    <cellStyle name="Comma 5 7" xfId="62"/>
    <cellStyle name="Comma 6" xfId="63"/>
    <cellStyle name="Comma 6 2" xfId="29"/>
    <cellStyle name="Comma 6 3" xfId="30"/>
    <cellStyle name="Comma 6 4" xfId="31"/>
    <cellStyle name="Comma 6 5" xfId="32"/>
    <cellStyle name="Comma 6 6" xfId="33"/>
    <cellStyle name="Comma 7" xfId="121"/>
    <cellStyle name="Comma 7 2" xfId="34"/>
    <cellStyle name="Comma 7 3" xfId="35"/>
    <cellStyle name="Comma 7 4" xfId="36"/>
    <cellStyle name="Comma 7 5" xfId="37"/>
    <cellStyle name="Comma 7 6" xfId="38"/>
    <cellStyle name="Comma 8" xfId="39"/>
    <cellStyle name="Comma 9" xfId="40"/>
    <cellStyle name="Currency 2" xfId="53"/>
    <cellStyle name="Currency 2 2" xfId="112"/>
    <cellStyle name="Currency 3" xfId="129"/>
    <cellStyle name="Currency 4" xfId="133"/>
    <cellStyle name="Hyperlink 2" xfId="70"/>
    <cellStyle name="NJS" xfId="110"/>
    <cellStyle name="Normal" xfId="0" builtinId="0"/>
    <cellStyle name="Normal 10" xfId="130"/>
    <cellStyle name="Normal 17" xfId="71"/>
    <cellStyle name="Normal 17 2" xfId="103"/>
    <cellStyle name="Normal 19" xfId="72"/>
    <cellStyle name="Normal 2" xfId="43"/>
    <cellStyle name="Normal 2 2" xfId="57"/>
    <cellStyle name="Normal 2 2 2" xfId="75"/>
    <cellStyle name="Normal 2 2 3" xfId="76"/>
    <cellStyle name="Normal 2 2 4" xfId="74"/>
    <cellStyle name="Normal 2 2 5" xfId="124"/>
    <cellStyle name="Normal 2 3" xfId="77"/>
    <cellStyle name="Normal 2 4" xfId="78"/>
    <cellStyle name="Normal 2 4 2" xfId="109"/>
    <cellStyle name="Normal 2 5" xfId="79"/>
    <cellStyle name="Normal 2 6" xfId="73"/>
    <cellStyle name="Normal 3" xfId="47"/>
    <cellStyle name="Normal 3 2" xfId="59"/>
    <cellStyle name="Normal 3 2 2" xfId="81"/>
    <cellStyle name="Normal 3 2 3" xfId="108"/>
    <cellStyle name="Normal 3 3" xfId="80"/>
    <cellStyle name="Normal 3 4" xfId="119"/>
    <cellStyle name="Normal 4" xfId="50"/>
    <cellStyle name="Normal 4 2" xfId="60"/>
    <cellStyle name="Normal 4 2 2" xfId="107"/>
    <cellStyle name="Normal 4 3" xfId="82"/>
    <cellStyle name="Normal 4 4" xfId="61"/>
    <cellStyle name="Normal 5" xfId="55"/>
    <cellStyle name="Normal 5 2" xfId="54"/>
    <cellStyle name="Normal 5 3" xfId="58"/>
    <cellStyle name="Normal 5 4" xfId="101"/>
    <cellStyle name="Normal 6" xfId="56"/>
    <cellStyle name="Normal 6 2" xfId="102"/>
    <cellStyle name="Normal 7" xfId="120"/>
    <cellStyle name="Normal 8" xfId="83"/>
    <cellStyle name="Normal 9" xfId="126"/>
    <cellStyle name="NormalText" xfId="84"/>
    <cellStyle name="Percent" xfId="41" builtinId="5"/>
    <cellStyle name="Percent 2" xfId="45"/>
    <cellStyle name="Percent 2 2" xfId="86"/>
    <cellStyle name="Percent 2 2 2" xfId="106"/>
    <cellStyle name="Percent 2 3" xfId="85"/>
    <cellStyle name="Percent 3" xfId="49"/>
    <cellStyle name="Percent 3 2" xfId="87"/>
    <cellStyle name="Percent 3 2 2" xfId="105"/>
    <cellStyle name="Percent 3 3" xfId="117"/>
    <cellStyle name="Percent 3 4" xfId="123"/>
    <cellStyle name="Percent 4" xfId="52"/>
    <cellStyle name="Percent 4 2" xfId="111"/>
    <cellStyle name="Percent 5" xfId="104"/>
    <cellStyle name="Percent 6" xfId="122"/>
    <cellStyle name="Percent 7" xfId="128"/>
    <cellStyle name="Percent 8" xfId="132"/>
    <cellStyle name="SFFReportHeading00" xfId="88"/>
    <cellStyle name="SFFReportTotal00" xfId="89"/>
    <cellStyle name="SFFReportTotal00 2" xfId="90"/>
    <cellStyle name="SFFReportTotal00 2 3" xfId="91"/>
    <cellStyle name="SFFReportTotal00 3" xfId="116"/>
    <cellStyle name="SFFReportTotal01" xfId="92"/>
    <cellStyle name="SFFReportTotal01 2" xfId="93"/>
    <cellStyle name="SFFReportTotal01 3" xfId="115"/>
    <cellStyle name="SFFReportTotalCaption00" xfId="94"/>
    <cellStyle name="SFFReportTotalCaption00 2" xfId="95"/>
    <cellStyle name="SFFReportTotalCaption00 3" xfId="114"/>
    <cellStyle name="SFFReportTotalCaption01" xfId="96"/>
    <cellStyle name="SFFReportTotalCaption01 2" xfId="97"/>
    <cellStyle name="SFFReportTotalCaption01 3" xfId="113"/>
    <cellStyle name="SFFSectionHeading00" xfId="98"/>
    <cellStyle name="SFFSectionHeading01" xfId="99"/>
    <cellStyle name="TableTop2" xfId="100"/>
  </cellStyles>
  <dxfs count="0"/>
  <tableStyles count="0" defaultTableStyle="TableStyleMedium9" defaultPivotStyle="PivotStyleLight16"/>
  <colors>
    <mruColors>
      <color rgb="FF66FFFF"/>
      <color rgb="FFCCFFCC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625928</xdr:colOff>
      <xdr:row>2</xdr:row>
      <xdr:rowOff>40822</xdr:rowOff>
    </xdr:from>
    <xdr:to>
      <xdr:col>13</xdr:col>
      <xdr:colOff>693965</xdr:colOff>
      <xdr:row>5</xdr:row>
      <xdr:rowOff>44224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0928" y="381001"/>
          <a:ext cx="2027465" cy="5068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81643</xdr:colOff>
      <xdr:row>0</xdr:row>
      <xdr:rowOff>95251</xdr:rowOff>
    </xdr:from>
    <xdr:to>
      <xdr:col>21</xdr:col>
      <xdr:colOff>977447</xdr:colOff>
      <xdr:row>3</xdr:row>
      <xdr:rowOff>85046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2" y="95251"/>
          <a:ext cx="2027465" cy="5068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748392</xdr:colOff>
      <xdr:row>0</xdr:row>
      <xdr:rowOff>0</xdr:rowOff>
    </xdr:from>
    <xdr:to>
      <xdr:col>27</xdr:col>
      <xdr:colOff>13607</xdr:colOff>
      <xdr:row>3</xdr:row>
      <xdr:rowOff>3401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9428" y="0"/>
          <a:ext cx="2027465" cy="506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2"/>
  <sheetViews>
    <sheetView tabSelected="1" zoomScale="85" zoomScaleNormal="85" workbookViewId="0">
      <selection activeCell="B7" sqref="B7"/>
    </sheetView>
  </sheetViews>
  <sheetFormatPr defaultColWidth="0" defaultRowHeight="12.5" zeroHeight="1"/>
  <cols>
    <col min="1" max="1" width="6.1796875" style="3" customWidth="1"/>
    <col min="2" max="2" width="48.54296875" style="3" customWidth="1"/>
    <col min="3" max="3" width="18.81640625" style="3" bestFit="1" customWidth="1"/>
    <col min="4" max="4" width="19" style="3" bestFit="1" customWidth="1"/>
    <col min="5" max="5" width="17.26953125" style="3" bestFit="1" customWidth="1"/>
    <col min="6" max="6" width="17.453125" style="3" customWidth="1"/>
    <col min="7" max="7" width="16.81640625" style="3" bestFit="1" customWidth="1"/>
    <col min="8" max="8" width="14.81640625" style="3" bestFit="1" customWidth="1"/>
    <col min="9" max="9" width="15" style="3" bestFit="1" customWidth="1"/>
    <col min="10" max="10" width="14" style="3" customWidth="1"/>
    <col min="11" max="13" width="14.7265625" style="3" bestFit="1" customWidth="1"/>
    <col min="14" max="14" width="13.1796875" style="3" bestFit="1" customWidth="1"/>
    <col min="15" max="18" width="9.1796875" style="3" customWidth="1"/>
    <col min="19" max="16384" width="9.1796875" style="3" hidden="1"/>
  </cols>
  <sheetData>
    <row r="1" spans="2:12"/>
    <row r="2" spans="2:12" ht="13" thickBot="1"/>
    <row r="3" spans="2:12" ht="13">
      <c r="B3" s="221" t="s">
        <v>0</v>
      </c>
      <c r="C3" s="221"/>
      <c r="D3" s="221"/>
      <c r="E3" s="221"/>
      <c r="F3" s="221"/>
      <c r="G3" s="221"/>
      <c r="J3" s="107" t="s">
        <v>71</v>
      </c>
    </row>
    <row r="4" spans="2:12">
      <c r="J4" s="148" t="s">
        <v>73</v>
      </c>
    </row>
    <row r="5" spans="2:12" ht="13.5" thickBot="1">
      <c r="B5" s="222" t="s">
        <v>10</v>
      </c>
      <c r="C5" s="223"/>
      <c r="D5" s="223"/>
      <c r="E5" s="223"/>
      <c r="F5" s="223"/>
      <c r="G5" s="224"/>
      <c r="J5" s="149" t="s">
        <v>81</v>
      </c>
    </row>
    <row r="6" spans="2:12" ht="13">
      <c r="B6" s="8"/>
      <c r="C6" s="9"/>
      <c r="D6" s="9"/>
      <c r="E6" s="9"/>
      <c r="F6" s="9"/>
      <c r="G6" s="10"/>
    </row>
    <row r="7" spans="2:12" ht="13">
      <c r="B7" s="199" t="s">
        <v>157</v>
      </c>
      <c r="C7" s="200" t="s">
        <v>131</v>
      </c>
      <c r="D7" s="200" t="s">
        <v>135</v>
      </c>
      <c r="E7" s="200" t="s">
        <v>142</v>
      </c>
      <c r="F7" s="200" t="s">
        <v>149</v>
      </c>
      <c r="G7" s="201" t="s">
        <v>158</v>
      </c>
    </row>
    <row r="8" spans="2:12" ht="13">
      <c r="B8" s="6"/>
      <c r="C8" s="1" t="s">
        <v>1</v>
      </c>
      <c r="D8" s="1" t="s">
        <v>94</v>
      </c>
      <c r="E8" s="1" t="s">
        <v>95</v>
      </c>
      <c r="F8" s="1" t="s">
        <v>96</v>
      </c>
      <c r="G8" s="2" t="s">
        <v>97</v>
      </c>
    </row>
    <row r="9" spans="2:12">
      <c r="B9" s="6"/>
      <c r="C9" s="35"/>
      <c r="D9" s="35"/>
      <c r="E9" s="35"/>
      <c r="F9" s="35"/>
      <c r="G9" s="37"/>
    </row>
    <row r="10" spans="2:12">
      <c r="B10" s="11" t="s">
        <v>12</v>
      </c>
      <c r="C10" s="215">
        <v>28992644.84909898</v>
      </c>
      <c r="D10" s="215">
        <v>26905274</v>
      </c>
      <c r="E10" s="215">
        <v>26830574</v>
      </c>
      <c r="F10" s="215">
        <v>28222073.234540474</v>
      </c>
      <c r="G10" s="216">
        <v>28263039</v>
      </c>
      <c r="H10" s="218"/>
    </row>
    <row r="11" spans="2:12">
      <c r="B11" s="160" t="s">
        <v>127</v>
      </c>
      <c r="C11" s="215">
        <v>21870433.203658924</v>
      </c>
      <c r="D11" s="215">
        <v>22861520</v>
      </c>
      <c r="E11" s="215">
        <v>21984432</v>
      </c>
      <c r="F11" s="215">
        <v>22609254.152935632</v>
      </c>
      <c r="G11" s="215">
        <v>22081832</v>
      </c>
      <c r="H11" s="218"/>
    </row>
    <row r="12" spans="2:12">
      <c r="B12" s="12" t="s">
        <v>11</v>
      </c>
      <c r="C12" s="215">
        <v>10753034.138506601</v>
      </c>
      <c r="D12" s="215">
        <v>11685744.432953101</v>
      </c>
      <c r="E12" s="215">
        <v>10730361.405340999</v>
      </c>
      <c r="F12" s="215">
        <v>10892252.035258699</v>
      </c>
      <c r="G12" s="216">
        <v>10845063.148748299</v>
      </c>
      <c r="H12" s="218"/>
    </row>
    <row r="13" spans="2:12">
      <c r="B13" s="88" t="s">
        <v>130</v>
      </c>
      <c r="C13" s="215">
        <v>10193120.4870205</v>
      </c>
      <c r="D13" s="215">
        <v>10214807.6990356</v>
      </c>
      <c r="E13" s="215">
        <v>10382949.7893991</v>
      </c>
      <c r="F13" s="215">
        <v>10552479.2175835</v>
      </c>
      <c r="G13" s="216">
        <v>10258740.0155655</v>
      </c>
      <c r="H13" s="218"/>
    </row>
    <row r="14" spans="2:12">
      <c r="B14" s="6"/>
      <c r="C14" s="4"/>
      <c r="D14" s="4"/>
      <c r="E14" s="4"/>
      <c r="F14" s="4"/>
      <c r="G14" s="5"/>
    </row>
    <row r="15" spans="2:12" ht="13">
      <c r="B15" s="40" t="s">
        <v>2</v>
      </c>
      <c r="C15" s="45">
        <f>SUM(C10:C13)</f>
        <v>71809232.678285003</v>
      </c>
      <c r="D15" s="45">
        <f>SUM(D10:D13)</f>
        <v>71667346.131988704</v>
      </c>
      <c r="E15" s="45">
        <f>SUM(E10:E13)</f>
        <v>69928317.194740102</v>
      </c>
      <c r="F15" s="45">
        <f>SUM(F10:F13)</f>
        <v>72276058.640318304</v>
      </c>
      <c r="G15" s="46">
        <f>SUM(G10:G13)</f>
        <v>71448674.164313793</v>
      </c>
      <c r="I15" s="34"/>
      <c r="J15" s="187"/>
      <c r="K15" s="188"/>
      <c r="L15" s="185"/>
    </row>
    <row r="16" spans="2:12" ht="13" thickBot="1">
      <c r="B16" s="4"/>
      <c r="C16" s="4"/>
      <c r="D16" s="4"/>
      <c r="E16" s="4"/>
      <c r="F16" s="4"/>
      <c r="G16" s="4"/>
      <c r="J16" s="189"/>
      <c r="K16" s="189"/>
    </row>
    <row r="17" spans="2:14" ht="13">
      <c r="B17" s="19" t="s">
        <v>7</v>
      </c>
      <c r="C17" s="20">
        <v>0.95</v>
      </c>
      <c r="D17" s="20">
        <v>0.95</v>
      </c>
      <c r="E17" s="20">
        <v>0.95</v>
      </c>
      <c r="F17" s="20">
        <v>0.95</v>
      </c>
      <c r="G17" s="21">
        <v>0.95</v>
      </c>
      <c r="J17" s="189"/>
      <c r="K17" s="189"/>
    </row>
    <row r="18" spans="2:14" ht="13.5" thickBot="1">
      <c r="B18" s="22" t="s">
        <v>8</v>
      </c>
      <c r="C18" s="23">
        <v>0.05</v>
      </c>
      <c r="D18" s="23">
        <v>0.05</v>
      </c>
      <c r="E18" s="23">
        <v>0.05</v>
      </c>
      <c r="F18" s="23">
        <v>0.05</v>
      </c>
      <c r="G18" s="24">
        <v>0.05</v>
      </c>
      <c r="J18" s="189"/>
      <c r="K18" s="189"/>
    </row>
    <row r="19" spans="2:14">
      <c r="B19" s="4"/>
      <c r="C19" s="4"/>
      <c r="D19" s="4"/>
      <c r="E19" s="4"/>
      <c r="F19" s="4"/>
      <c r="G19" s="4"/>
      <c r="J19" s="189"/>
      <c r="K19" s="189"/>
    </row>
    <row r="20" spans="2:14" ht="13">
      <c r="B20" s="228" t="s">
        <v>45</v>
      </c>
      <c r="C20" s="229"/>
      <c r="D20" s="229"/>
      <c r="E20" s="229"/>
      <c r="F20" s="229"/>
      <c r="G20" s="230"/>
      <c r="J20" s="189"/>
      <c r="K20" s="189"/>
    </row>
    <row r="21" spans="2:14" ht="13">
      <c r="B21" s="89"/>
      <c r="C21" s="77"/>
      <c r="D21" s="78"/>
      <c r="E21" s="78"/>
      <c r="F21" s="77"/>
      <c r="G21" s="90"/>
      <c r="J21" s="189"/>
      <c r="K21" s="189"/>
    </row>
    <row r="22" spans="2:14" ht="13">
      <c r="B22" s="138" t="str">
        <f>B7</f>
        <v>2022/23 Prices</v>
      </c>
      <c r="C22" s="137" t="str">
        <f>C7</f>
        <v>2022/23</v>
      </c>
      <c r="D22" s="137" t="str">
        <f t="shared" ref="D22:G22" si="0">D7</f>
        <v>2023/24</v>
      </c>
      <c r="E22" s="137" t="str">
        <f t="shared" si="0"/>
        <v>2024/25</v>
      </c>
      <c r="F22" s="137" t="str">
        <f t="shared" si="0"/>
        <v>2025/26</v>
      </c>
      <c r="G22" s="193" t="str">
        <f t="shared" si="0"/>
        <v>2026/27</v>
      </c>
      <c r="J22" s="189"/>
      <c r="K22" s="189"/>
    </row>
    <row r="23" spans="2:14" ht="13">
      <c r="B23" s="6"/>
      <c r="C23" s="1" t="str">
        <f>C8</f>
        <v xml:space="preserve">Postalised year </v>
      </c>
      <c r="D23" s="1" t="str">
        <f t="shared" ref="D23:G23" si="1">D8</f>
        <v>Year 2</v>
      </c>
      <c r="E23" s="1" t="str">
        <f t="shared" si="1"/>
        <v>Year 3</v>
      </c>
      <c r="F23" s="1" t="str">
        <f t="shared" si="1"/>
        <v>Year 4</v>
      </c>
      <c r="G23" s="2" t="str">
        <f t="shared" si="1"/>
        <v>Year 5</v>
      </c>
      <c r="J23" s="189"/>
      <c r="K23" s="189"/>
    </row>
    <row r="24" spans="2:14" ht="13">
      <c r="B24" s="89"/>
      <c r="C24" s="77"/>
      <c r="D24" s="78"/>
      <c r="E24" s="78"/>
      <c r="F24" s="77"/>
      <c r="G24" s="90"/>
      <c r="J24" s="189"/>
      <c r="K24" s="189"/>
    </row>
    <row r="25" spans="2:14">
      <c r="B25" s="213" t="s">
        <v>102</v>
      </c>
      <c r="C25" s="202">
        <f>C15*C17</f>
        <v>68218771.044370756</v>
      </c>
      <c r="D25" s="202">
        <f>D15*D17</f>
        <v>68083978.825389266</v>
      </c>
      <c r="E25" s="202">
        <f>E15*E17</f>
        <v>66431901.335003093</v>
      </c>
      <c r="F25" s="202">
        <f>F15*F17</f>
        <v>68662255.708302379</v>
      </c>
      <c r="G25" s="203">
        <f>G15*G17</f>
        <v>67876240.456098095</v>
      </c>
      <c r="J25" s="189"/>
      <c r="K25" s="189"/>
    </row>
    <row r="26" spans="2:14">
      <c r="B26" s="213" t="s">
        <v>103</v>
      </c>
      <c r="C26" s="202">
        <f>C15*C18</f>
        <v>3590461.6339142504</v>
      </c>
      <c r="D26" s="202">
        <f>D15*D18</f>
        <v>3583367.3065994354</v>
      </c>
      <c r="E26" s="202">
        <f>E15*E18</f>
        <v>3496415.8597370051</v>
      </c>
      <c r="F26" s="202">
        <f>F15*F18</f>
        <v>3613802.9320159154</v>
      </c>
      <c r="G26" s="203">
        <f>G15*G18</f>
        <v>3572433.7082156898</v>
      </c>
      <c r="J26" s="190"/>
      <c r="K26" s="189"/>
    </row>
    <row r="27" spans="2:14" ht="13">
      <c r="B27" s="213" t="s">
        <v>25</v>
      </c>
      <c r="C27" s="86" t="str">
        <f>IF(C25+C26=C15,"OK","NO")</f>
        <v>OK</v>
      </c>
      <c r="D27" s="86" t="str">
        <f t="shared" ref="D27:G27" si="2">IF(D25+D26=D15,"OK","NO")</f>
        <v>OK</v>
      </c>
      <c r="E27" s="86" t="str">
        <f t="shared" si="2"/>
        <v>OK</v>
      </c>
      <c r="F27" s="86" t="str">
        <f t="shared" si="2"/>
        <v>OK</v>
      </c>
      <c r="G27" s="156" t="str">
        <f t="shared" si="2"/>
        <v>OK</v>
      </c>
      <c r="J27" s="189"/>
      <c r="K27" s="189"/>
    </row>
    <row r="28" spans="2:14">
      <c r="B28" s="91"/>
      <c r="C28" s="51"/>
      <c r="D28" s="51"/>
      <c r="E28" s="51"/>
      <c r="F28" s="51"/>
      <c r="G28" s="52"/>
      <c r="J28" s="189"/>
      <c r="K28" s="189"/>
    </row>
    <row r="29" spans="2:14">
      <c r="B29" s="4"/>
      <c r="C29" s="4"/>
      <c r="D29" s="4"/>
      <c r="E29" s="4"/>
      <c r="F29" s="4"/>
      <c r="G29" s="4"/>
      <c r="J29" s="189"/>
      <c r="K29" s="189"/>
    </row>
    <row r="30" spans="2:14" ht="13">
      <c r="B30" s="225" t="s">
        <v>101</v>
      </c>
      <c r="C30" s="226"/>
      <c r="D30" s="226"/>
      <c r="E30" s="226"/>
      <c r="F30" s="226"/>
      <c r="G30" s="227"/>
      <c r="J30" s="187"/>
      <c r="K30" s="187"/>
      <c r="L30" s="31"/>
      <c r="M30" s="31"/>
      <c r="N30" s="31"/>
    </row>
    <row r="31" spans="2:14" ht="13">
      <c r="B31" s="13"/>
      <c r="C31" s="14"/>
      <c r="D31" s="14"/>
      <c r="E31" s="14"/>
      <c r="F31" s="14"/>
      <c r="G31" s="15"/>
      <c r="J31" s="189"/>
      <c r="K31" s="189"/>
    </row>
    <row r="32" spans="2:14" ht="13">
      <c r="B32" s="16" t="s">
        <v>9</v>
      </c>
      <c r="C32" s="1" t="str">
        <f>C8</f>
        <v xml:space="preserve">Postalised year </v>
      </c>
      <c r="D32" s="1" t="str">
        <f t="shared" ref="D32:G32" si="3">D8</f>
        <v>Year 2</v>
      </c>
      <c r="E32" s="1" t="str">
        <f t="shared" si="3"/>
        <v>Year 3</v>
      </c>
      <c r="F32" s="1" t="str">
        <f t="shared" si="3"/>
        <v>Year 4</v>
      </c>
      <c r="G32" s="2" t="str">
        <f t="shared" si="3"/>
        <v>Year 5</v>
      </c>
      <c r="I32" s="189"/>
      <c r="J32" s="188"/>
      <c r="K32" s="188"/>
      <c r="L32" s="32"/>
      <c r="M32" s="32"/>
      <c r="N32" s="32"/>
    </row>
    <row r="33" spans="2:14" ht="13">
      <c r="B33" s="16"/>
      <c r="C33" s="1"/>
      <c r="D33" s="1"/>
      <c r="E33" s="1"/>
      <c r="F33" s="1"/>
      <c r="G33" s="2"/>
      <c r="I33" s="189"/>
      <c r="J33" s="189"/>
      <c r="K33" s="189"/>
    </row>
    <row r="34" spans="2:14" ht="13">
      <c r="B34" s="160" t="s">
        <v>124</v>
      </c>
      <c r="C34" s="114">
        <v>3229290000</v>
      </c>
      <c r="D34" s="114">
        <v>4932680557</v>
      </c>
      <c r="E34" s="114">
        <v>5496749999</v>
      </c>
      <c r="F34" s="114">
        <v>4141127779</v>
      </c>
      <c r="G34" s="115">
        <v>3995430557</v>
      </c>
      <c r="H34" s="109"/>
      <c r="I34" s="177"/>
      <c r="J34" s="189"/>
      <c r="K34" s="189"/>
    </row>
    <row r="35" spans="2:14" ht="13">
      <c r="B35" s="160" t="s">
        <v>125</v>
      </c>
      <c r="C35" s="114">
        <v>5275800000</v>
      </c>
      <c r="D35" s="114">
        <v>5275800000</v>
      </c>
      <c r="E35" s="114">
        <v>4299093285.7857141</v>
      </c>
      <c r="F35" s="114">
        <v>4288929055</v>
      </c>
      <c r="G35" s="115">
        <v>4288929055</v>
      </c>
      <c r="H35" s="109"/>
      <c r="I35" s="177"/>
      <c r="J35" s="189"/>
      <c r="K35" s="189"/>
    </row>
    <row r="36" spans="2:14" ht="13">
      <c r="B36" s="160" t="s">
        <v>122</v>
      </c>
      <c r="C36" s="113">
        <v>5013466227.2504835</v>
      </c>
      <c r="D36" s="113">
        <v>5121660664.3048983</v>
      </c>
      <c r="E36" s="113">
        <v>5211136981.0348797</v>
      </c>
      <c r="F36" s="114">
        <v>5296210588.9327316</v>
      </c>
      <c r="G36" s="115">
        <v>5378052724.4224005</v>
      </c>
      <c r="I36" s="177"/>
      <c r="J36" s="33"/>
      <c r="K36" s="33"/>
      <c r="L36" s="33"/>
      <c r="M36" s="33"/>
      <c r="N36" s="33"/>
    </row>
    <row r="37" spans="2:14" ht="13">
      <c r="B37" s="160" t="s">
        <v>123</v>
      </c>
      <c r="C37" s="115">
        <v>2161328240.0611801</v>
      </c>
      <c r="D37" s="115">
        <v>2266950495.8491898</v>
      </c>
      <c r="E37" s="115">
        <v>2346770708.3343062</v>
      </c>
      <c r="F37" s="115">
        <v>2408971742.0208654</v>
      </c>
      <c r="G37" s="115">
        <v>2459782700.775352</v>
      </c>
      <c r="I37" s="177"/>
      <c r="J37" s="33"/>
      <c r="K37" s="33"/>
      <c r="L37" s="33"/>
      <c r="M37" s="33"/>
      <c r="N37" s="33"/>
    </row>
    <row r="38" spans="2:14" ht="13">
      <c r="B38" s="160" t="s">
        <v>128</v>
      </c>
      <c r="C38" s="115">
        <v>865086868.40949273</v>
      </c>
      <c r="D38" s="115">
        <v>884390995.77768254</v>
      </c>
      <c r="E38" s="115">
        <v>904081205.69323635</v>
      </c>
      <c r="F38" s="115">
        <v>924165219.80710113</v>
      </c>
      <c r="G38" s="115">
        <v>944650914.20324314</v>
      </c>
      <c r="H38" s="31"/>
      <c r="I38" s="177"/>
      <c r="J38" s="33"/>
      <c r="K38" s="33"/>
      <c r="L38" s="33"/>
      <c r="M38" s="33"/>
      <c r="N38" s="33"/>
    </row>
    <row r="39" spans="2:14" ht="13">
      <c r="B39" s="17"/>
      <c r="C39" s="41"/>
      <c r="D39" s="41"/>
      <c r="E39" s="41"/>
      <c r="F39" s="41"/>
      <c r="G39" s="42"/>
      <c r="I39" s="177"/>
      <c r="J39" s="189"/>
      <c r="K39" s="189"/>
    </row>
    <row r="40" spans="2:14" ht="13">
      <c r="B40" s="40" t="s">
        <v>43</v>
      </c>
      <c r="C40" s="43">
        <f>SUM(C34:C38)</f>
        <v>16544971335.721157</v>
      </c>
      <c r="D40" s="43">
        <f>SUM(D34:D38)</f>
        <v>18481482712.93177</v>
      </c>
      <c r="E40" s="43">
        <f>SUM(E34:E38)</f>
        <v>18257832179.848137</v>
      </c>
      <c r="F40" s="43">
        <f>SUM(F34:F38)</f>
        <v>17059404384.760698</v>
      </c>
      <c r="G40" s="44">
        <f>SUM(G34:G38)</f>
        <v>17066845951.400997</v>
      </c>
      <c r="I40" s="177"/>
      <c r="J40" s="189"/>
      <c r="K40" s="189"/>
    </row>
    <row r="41" spans="2:14" ht="13">
      <c r="B41" s="18"/>
      <c r="C41" s="7"/>
      <c r="D41" s="7"/>
      <c r="E41" s="7"/>
      <c r="F41" s="7"/>
      <c r="G41" s="18"/>
      <c r="I41" s="177"/>
      <c r="J41" s="189"/>
      <c r="K41" s="189"/>
    </row>
    <row r="42" spans="2:14" ht="13">
      <c r="B42" s="222" t="s">
        <v>174</v>
      </c>
      <c r="C42" s="223"/>
      <c r="D42" s="223"/>
      <c r="E42" s="223"/>
      <c r="F42" s="224"/>
      <c r="I42" s="177"/>
      <c r="J42" s="189"/>
      <c r="K42" s="189"/>
    </row>
    <row r="43" spans="2:14" ht="13">
      <c r="B43" s="169"/>
      <c r="C43" s="170"/>
      <c r="D43" s="170"/>
      <c r="E43" s="170"/>
      <c r="F43" s="171"/>
      <c r="I43" s="177"/>
      <c r="J43" s="189"/>
      <c r="K43" s="189"/>
    </row>
    <row r="44" spans="2:14" ht="13">
      <c r="B44" s="16" t="s">
        <v>9</v>
      </c>
      <c r="C44" s="1" t="s">
        <v>3</v>
      </c>
      <c r="D44" s="204" t="s">
        <v>4</v>
      </c>
      <c r="E44" s="204" t="s">
        <v>5</v>
      </c>
      <c r="F44" s="205" t="s">
        <v>6</v>
      </c>
      <c r="G44" s="204"/>
      <c r="H44" s="4"/>
      <c r="I44" s="177"/>
      <c r="J44" s="189"/>
      <c r="K44" s="189"/>
    </row>
    <row r="45" spans="2:14" ht="13">
      <c r="B45" s="16"/>
      <c r="C45" s="14"/>
      <c r="D45" s="14"/>
      <c r="E45" s="14"/>
      <c r="F45" s="15"/>
      <c r="G45" s="109"/>
      <c r="I45" s="177"/>
      <c r="J45" s="189"/>
      <c r="K45" s="189"/>
    </row>
    <row r="46" spans="2:14" ht="13">
      <c r="B46" s="47" t="str">
        <f>B34</f>
        <v>Ballylumford Power Station</v>
      </c>
      <c r="C46" s="204">
        <v>475190000</v>
      </c>
      <c r="D46" s="204">
        <v>525850000</v>
      </c>
      <c r="E46" s="204">
        <v>1143160000</v>
      </c>
      <c r="F46" s="205">
        <v>1085090000</v>
      </c>
      <c r="G46" s="197"/>
      <c r="H46" s="198"/>
      <c r="I46" s="177"/>
      <c r="J46" s="189"/>
      <c r="K46" s="189"/>
    </row>
    <row r="47" spans="2:14" ht="13">
      <c r="B47" s="160" t="s">
        <v>125</v>
      </c>
      <c r="C47" s="204">
        <v>1380028468.715811</v>
      </c>
      <c r="D47" s="204">
        <v>1145225309.9938955</v>
      </c>
      <c r="E47" s="204">
        <v>1421109895.0005829</v>
      </c>
      <c r="F47" s="205">
        <v>1329436326.2897105</v>
      </c>
      <c r="G47" s="197"/>
      <c r="H47" s="198"/>
      <c r="I47" s="177"/>
      <c r="J47" s="189"/>
      <c r="K47" s="189"/>
    </row>
    <row r="48" spans="2:14">
      <c r="B48" s="160" t="s">
        <v>122</v>
      </c>
      <c r="C48" s="204">
        <v>1586247962.8363395</v>
      </c>
      <c r="D48" s="204">
        <v>1886165609.7050333</v>
      </c>
      <c r="E48" s="204">
        <v>948264932.97862566</v>
      </c>
      <c r="F48" s="205">
        <v>592787721.7304852</v>
      </c>
      <c r="G48" s="197"/>
      <c r="H48" s="198"/>
      <c r="I48" s="189"/>
      <c r="J48" s="189"/>
      <c r="K48" s="189"/>
    </row>
    <row r="49" spans="2:15">
      <c r="B49" s="160" t="s">
        <v>123</v>
      </c>
      <c r="C49" s="204">
        <v>633394623.51334679</v>
      </c>
      <c r="D49" s="204">
        <v>756606860.77222168</v>
      </c>
      <c r="E49" s="204">
        <v>442615346.07283217</v>
      </c>
      <c r="F49" s="205">
        <v>328711409.70277965</v>
      </c>
      <c r="G49" s="197"/>
      <c r="H49" s="198"/>
      <c r="I49" s="189"/>
      <c r="J49" s="189"/>
      <c r="K49" s="189"/>
    </row>
    <row r="50" spans="2:15">
      <c r="B50" s="160" t="s">
        <v>128</v>
      </c>
      <c r="C50" s="204">
        <v>202575411.71120471</v>
      </c>
      <c r="D50" s="204">
        <v>223218923.68380311</v>
      </c>
      <c r="E50" s="204">
        <v>235761990.96064153</v>
      </c>
      <c r="F50" s="205">
        <v>203530542.05384338</v>
      </c>
      <c r="G50" s="197"/>
      <c r="H50" s="198"/>
      <c r="J50" s="189"/>
      <c r="K50" s="189"/>
    </row>
    <row r="51" spans="2:15">
      <c r="B51" s="47"/>
      <c r="C51" s="48"/>
      <c r="D51" s="48"/>
      <c r="E51" s="48"/>
      <c r="F51" s="49"/>
      <c r="J51" s="189"/>
      <c r="K51" s="189"/>
    </row>
    <row r="52" spans="2:15" ht="13">
      <c r="B52" s="172" t="s">
        <v>117</v>
      </c>
      <c r="C52" s="168">
        <f>SUM(C46:C50)</f>
        <v>4277436466.7767019</v>
      </c>
      <c r="D52" s="168">
        <f>SUM(D46:D50)</f>
        <v>4537066704.154954</v>
      </c>
      <c r="E52" s="168">
        <f>SUM(E46:E50)</f>
        <v>4190912165.012682</v>
      </c>
      <c r="F52" s="186">
        <f>SUM(F46:F50)</f>
        <v>3539555999.7768192</v>
      </c>
      <c r="J52" s="189"/>
      <c r="K52" s="189"/>
    </row>
    <row r="53" spans="2:15" ht="13">
      <c r="B53" s="181" t="s">
        <v>25</v>
      </c>
      <c r="C53" s="173" t="str">
        <f>IF(D52+C52+E52+F52=C40,"OK","NO")</f>
        <v>OK</v>
      </c>
      <c r="D53" s="173"/>
      <c r="E53" s="173"/>
      <c r="F53" s="174"/>
      <c r="G53" s="39"/>
      <c r="J53" s="189"/>
      <c r="K53" s="189"/>
    </row>
    <row r="54" spans="2:15" ht="13">
      <c r="B54" s="18"/>
      <c r="C54" s="7"/>
      <c r="D54" s="7"/>
      <c r="E54" s="7"/>
      <c r="F54" s="7"/>
      <c r="G54" s="7"/>
      <c r="H54" s="154"/>
      <c r="J54" s="189"/>
      <c r="K54" s="189"/>
    </row>
    <row r="55" spans="2:15" ht="13">
      <c r="B55" s="225" t="s">
        <v>118</v>
      </c>
      <c r="C55" s="226"/>
      <c r="D55" s="226"/>
      <c r="E55" s="226"/>
      <c r="F55" s="226"/>
      <c r="G55" s="227"/>
      <c r="H55" s="208"/>
      <c r="I55" s="189"/>
      <c r="J55" s="189"/>
      <c r="K55" s="189"/>
      <c r="L55" s="189"/>
      <c r="M55" s="189"/>
    </row>
    <row r="56" spans="2:15" ht="13">
      <c r="B56" s="13"/>
      <c r="C56" s="14"/>
      <c r="D56" s="14"/>
      <c r="E56" s="14"/>
      <c r="F56" s="14"/>
      <c r="G56" s="15"/>
      <c r="H56" s="189"/>
      <c r="I56" s="189"/>
      <c r="J56" s="189"/>
      <c r="K56" s="189"/>
      <c r="L56" s="189"/>
      <c r="M56" s="189"/>
    </row>
    <row r="57" spans="2:15" ht="13">
      <c r="B57" s="16" t="s">
        <v>9</v>
      </c>
      <c r="C57" s="1" t="str">
        <f>C8</f>
        <v xml:space="preserve">Postalised year </v>
      </c>
      <c r="D57" s="1" t="str">
        <f>D8</f>
        <v>Year 2</v>
      </c>
      <c r="E57" s="1" t="str">
        <f>E8</f>
        <v>Year 3</v>
      </c>
      <c r="F57" s="1" t="str">
        <f>F8</f>
        <v>Year 4</v>
      </c>
      <c r="G57" s="2" t="str">
        <f>G8</f>
        <v>Year 5</v>
      </c>
      <c r="H57" s="206"/>
      <c r="I57" s="209"/>
      <c r="J57" s="209"/>
      <c r="K57" s="209"/>
      <c r="L57" s="209"/>
      <c r="M57" s="209"/>
    </row>
    <row r="58" spans="2:15" ht="13">
      <c r="B58" s="16"/>
      <c r="C58" s="14"/>
      <c r="D58" s="14"/>
      <c r="E58" s="14"/>
      <c r="F58" s="14"/>
      <c r="G58" s="15"/>
      <c r="H58" s="206"/>
      <c r="I58" s="210"/>
      <c r="J58" s="210"/>
      <c r="K58" s="210"/>
      <c r="L58" s="210"/>
      <c r="M58" s="210"/>
    </row>
    <row r="59" spans="2:15">
      <c r="B59" s="160" t="s">
        <v>107</v>
      </c>
      <c r="C59" s="194">
        <f>13020000+13350000</f>
        <v>26370000</v>
      </c>
      <c r="D59" s="194">
        <f t="shared" ref="D59:G59" si="4">13020000+13350000</f>
        <v>26370000</v>
      </c>
      <c r="E59" s="194">
        <f t="shared" si="4"/>
        <v>26370000</v>
      </c>
      <c r="F59" s="194">
        <f t="shared" si="4"/>
        <v>26370000</v>
      </c>
      <c r="G59" s="194">
        <f t="shared" si="4"/>
        <v>26370000</v>
      </c>
      <c r="H59" s="206"/>
      <c r="I59" s="211"/>
      <c r="J59" s="211"/>
      <c r="K59" s="211"/>
      <c r="L59" s="211"/>
      <c r="M59" s="211"/>
    </row>
    <row r="60" spans="2:15">
      <c r="B60" s="160" t="s">
        <v>108</v>
      </c>
      <c r="C60" s="194">
        <v>29667000</v>
      </c>
      <c r="D60" s="194">
        <v>29667000</v>
      </c>
      <c r="E60" s="194">
        <v>29667000</v>
      </c>
      <c r="F60" s="194">
        <v>29667000</v>
      </c>
      <c r="G60" s="194">
        <v>29667000</v>
      </c>
      <c r="H60" s="206"/>
      <c r="I60" s="211"/>
      <c r="J60" s="211"/>
      <c r="K60" s="211"/>
      <c r="L60" s="211"/>
      <c r="M60" s="211"/>
    </row>
    <row r="61" spans="2:15" ht="13">
      <c r="B61" s="47"/>
      <c r="C61" s="14"/>
      <c r="D61" s="14"/>
      <c r="E61" s="14"/>
      <c r="F61" s="14"/>
      <c r="G61" s="15"/>
      <c r="H61" s="206"/>
      <c r="I61" s="206"/>
      <c r="J61" s="206"/>
      <c r="K61" s="206"/>
      <c r="L61" s="206"/>
      <c r="M61" s="206"/>
    </row>
    <row r="62" spans="2:15" ht="13">
      <c r="B62" s="40" t="s">
        <v>104</v>
      </c>
      <c r="C62" s="43">
        <v>56037000</v>
      </c>
      <c r="D62" s="43">
        <v>56037000</v>
      </c>
      <c r="E62" s="43">
        <v>56037000</v>
      </c>
      <c r="F62" s="43">
        <v>56037000</v>
      </c>
      <c r="G62" s="44">
        <v>56037000</v>
      </c>
      <c r="H62" s="206"/>
      <c r="I62" s="207"/>
      <c r="J62" s="207"/>
      <c r="K62" s="207"/>
      <c r="L62" s="207"/>
      <c r="M62" s="207"/>
    </row>
    <row r="63" spans="2:15">
      <c r="B63" s="87"/>
      <c r="C63" s="48"/>
      <c r="D63" s="48"/>
      <c r="E63" s="48"/>
      <c r="F63" s="48"/>
      <c r="G63" s="48"/>
      <c r="H63" s="189"/>
      <c r="I63" s="189"/>
      <c r="J63" s="189"/>
      <c r="K63" s="189"/>
      <c r="L63" s="189"/>
      <c r="M63" s="189"/>
    </row>
    <row r="64" spans="2:15" ht="13">
      <c r="B64" s="225" t="s">
        <v>119</v>
      </c>
      <c r="C64" s="226"/>
      <c r="D64" s="226"/>
      <c r="E64" s="226"/>
      <c r="F64" s="226"/>
      <c r="G64" s="227"/>
      <c r="J64" s="14"/>
      <c r="K64" s="14"/>
      <c r="L64" s="14"/>
      <c r="M64" s="14"/>
      <c r="N64" s="14"/>
      <c r="O64" s="4"/>
    </row>
    <row r="65" spans="2:15" ht="13">
      <c r="B65" s="13"/>
      <c r="C65" s="14"/>
      <c r="D65" s="14"/>
      <c r="E65" s="14"/>
      <c r="F65" s="14"/>
      <c r="G65" s="15"/>
      <c r="J65" s="14"/>
      <c r="K65" s="14"/>
      <c r="L65" s="14"/>
      <c r="M65" s="14"/>
      <c r="N65" s="14"/>
      <c r="O65" s="4"/>
    </row>
    <row r="66" spans="2:15" ht="13">
      <c r="B66" s="16" t="s">
        <v>9</v>
      </c>
      <c r="C66" s="1" t="str">
        <f>C8</f>
        <v xml:space="preserve">Postalised year </v>
      </c>
      <c r="D66" s="1" t="str">
        <f>D8</f>
        <v>Year 2</v>
      </c>
      <c r="E66" s="1" t="str">
        <f>E8</f>
        <v>Year 3</v>
      </c>
      <c r="F66" s="1" t="str">
        <f>F8</f>
        <v>Year 4</v>
      </c>
      <c r="G66" s="2" t="str">
        <f>G8</f>
        <v>Year 5</v>
      </c>
      <c r="J66" s="14"/>
      <c r="K66" s="14"/>
      <c r="L66" s="14"/>
      <c r="M66" s="14"/>
      <c r="N66" s="14"/>
      <c r="O66" s="4"/>
    </row>
    <row r="67" spans="2:15" ht="13">
      <c r="B67" s="16"/>
      <c r="C67" s="14"/>
      <c r="D67" s="14"/>
      <c r="E67" s="14"/>
      <c r="F67" s="14"/>
      <c r="G67" s="15"/>
      <c r="J67" s="14"/>
      <c r="K67" s="14"/>
      <c r="L67" s="14"/>
      <c r="M67" s="14"/>
      <c r="N67" s="14"/>
      <c r="O67" s="4"/>
    </row>
    <row r="68" spans="2:15">
      <c r="B68" s="160" t="s">
        <v>107</v>
      </c>
      <c r="C68" s="166">
        <v>0</v>
      </c>
      <c r="D68" s="166">
        <v>0</v>
      </c>
      <c r="E68" s="166">
        <v>0</v>
      </c>
      <c r="F68" s="166">
        <v>0</v>
      </c>
      <c r="G68" s="167">
        <v>0</v>
      </c>
      <c r="H68" s="154"/>
      <c r="J68" s="189"/>
      <c r="K68" s="189"/>
    </row>
    <row r="69" spans="2:15">
      <c r="B69" s="160" t="s">
        <v>108</v>
      </c>
      <c r="C69" s="166">
        <v>0</v>
      </c>
      <c r="D69" s="166">
        <v>0</v>
      </c>
      <c r="E69" s="166">
        <v>0</v>
      </c>
      <c r="F69" s="166">
        <v>0</v>
      </c>
      <c r="G69" s="167">
        <v>0</v>
      </c>
      <c r="J69" s="189"/>
      <c r="K69" s="189"/>
    </row>
    <row r="70" spans="2:15" ht="13">
      <c r="B70" s="47"/>
      <c r="C70" s="14"/>
      <c r="D70" s="14"/>
      <c r="E70" s="14"/>
      <c r="F70" s="14"/>
      <c r="G70" s="15"/>
      <c r="J70" s="189"/>
      <c r="K70" s="189"/>
    </row>
    <row r="71" spans="2:15" ht="13">
      <c r="B71" s="147" t="s">
        <v>105</v>
      </c>
      <c r="C71" s="43">
        <f>SUM(C68:C69)</f>
        <v>0</v>
      </c>
      <c r="D71" s="43">
        <f>SUM(D68:D69)</f>
        <v>0</v>
      </c>
      <c r="E71" s="43">
        <f>SUM(E68:E69)</f>
        <v>0</v>
      </c>
      <c r="F71" s="43">
        <f>SUM(F68:F69)</f>
        <v>0</v>
      </c>
      <c r="G71" s="44">
        <f>SUM(G68:G69)</f>
        <v>0</v>
      </c>
      <c r="J71" s="189"/>
      <c r="K71" s="189"/>
    </row>
    <row r="72" spans="2:15" ht="13">
      <c r="B72" s="92"/>
      <c r="C72" s="48"/>
      <c r="D72" s="48"/>
      <c r="E72" s="48"/>
      <c r="F72" s="48"/>
      <c r="G72" s="48"/>
      <c r="J72" s="189"/>
      <c r="K72" s="189"/>
    </row>
    <row r="73" spans="2:15" ht="13">
      <c r="B73" s="225" t="s">
        <v>120</v>
      </c>
      <c r="C73" s="226"/>
      <c r="D73" s="226"/>
      <c r="E73" s="226"/>
      <c r="F73" s="226"/>
      <c r="G73" s="227"/>
      <c r="J73" s="189"/>
      <c r="K73" s="189"/>
    </row>
    <row r="74" spans="2:15" ht="13">
      <c r="B74" s="13"/>
      <c r="C74" s="14"/>
      <c r="D74" s="14"/>
      <c r="E74" s="14"/>
      <c r="F74" s="14"/>
      <c r="G74" s="15"/>
      <c r="J74" s="189"/>
      <c r="K74" s="189"/>
    </row>
    <row r="75" spans="2:15" ht="13">
      <c r="B75" s="16" t="s">
        <v>9</v>
      </c>
      <c r="C75" s="1" t="str">
        <f>C8</f>
        <v xml:space="preserve">Postalised year </v>
      </c>
      <c r="D75" s="1" t="str">
        <f>D8</f>
        <v>Year 2</v>
      </c>
      <c r="E75" s="1" t="str">
        <f>E8</f>
        <v>Year 3</v>
      </c>
      <c r="F75" s="1" t="str">
        <f>F8</f>
        <v>Year 4</v>
      </c>
      <c r="G75" s="2" t="str">
        <f>G8</f>
        <v>Year 5</v>
      </c>
      <c r="J75" s="189"/>
      <c r="K75" s="189"/>
    </row>
    <row r="76" spans="2:15" ht="13">
      <c r="B76" s="16"/>
      <c r="C76" s="1"/>
      <c r="D76" s="1"/>
      <c r="E76" s="1"/>
      <c r="F76" s="1"/>
      <c r="G76" s="2"/>
      <c r="J76" s="189"/>
      <c r="K76" s="189"/>
    </row>
    <row r="77" spans="2:15" ht="13">
      <c r="B77" s="47" t="s">
        <v>124</v>
      </c>
      <c r="C77" s="114">
        <v>22000000</v>
      </c>
      <c r="D77" s="114">
        <v>23000000</v>
      </c>
      <c r="E77" s="114">
        <v>24000000</v>
      </c>
      <c r="F77" s="114">
        <v>23000000</v>
      </c>
      <c r="G77" s="115">
        <v>22000000</v>
      </c>
      <c r="H77" s="109"/>
      <c r="J77" s="189"/>
      <c r="K77" s="189"/>
    </row>
    <row r="78" spans="2:15" ht="13">
      <c r="B78" s="160" t="s">
        <v>125</v>
      </c>
      <c r="C78" s="114">
        <v>18766000</v>
      </c>
      <c r="D78" s="114">
        <v>18766000</v>
      </c>
      <c r="E78" s="114">
        <v>18766000</v>
      </c>
      <c r="F78" s="114">
        <v>18766000</v>
      </c>
      <c r="G78" s="115">
        <v>18766000</v>
      </c>
      <c r="H78" s="109"/>
      <c r="J78" s="189"/>
      <c r="K78" s="189"/>
    </row>
    <row r="79" spans="2:15">
      <c r="B79" s="160" t="s">
        <v>122</v>
      </c>
      <c r="C79" s="114">
        <v>37250202</v>
      </c>
      <c r="D79" s="113">
        <v>38127454</v>
      </c>
      <c r="E79" s="113">
        <v>38887213</v>
      </c>
      <c r="F79" s="113">
        <v>39609588</v>
      </c>
      <c r="G79" s="115">
        <v>40304524</v>
      </c>
      <c r="J79" s="189"/>
      <c r="K79" s="189"/>
    </row>
    <row r="80" spans="2:15">
      <c r="B80" s="160" t="s">
        <v>123</v>
      </c>
      <c r="C80" s="113">
        <v>12010000</v>
      </c>
      <c r="D80" s="113">
        <v>12596918</v>
      </c>
      <c r="E80" s="113">
        <v>13040461</v>
      </c>
      <c r="F80" s="113">
        <v>13386098</v>
      </c>
      <c r="G80" s="115">
        <v>13668442</v>
      </c>
      <c r="J80" s="189"/>
      <c r="K80" s="189"/>
    </row>
    <row r="81" spans="2:14">
      <c r="B81" s="160" t="s">
        <v>128</v>
      </c>
      <c r="C81" s="114">
        <v>3987121</v>
      </c>
      <c r="D81" s="113">
        <v>3990710</v>
      </c>
      <c r="E81" s="113">
        <v>3994301</v>
      </c>
      <c r="F81" s="114">
        <v>3997896</v>
      </c>
      <c r="G81" s="115">
        <v>4001494</v>
      </c>
      <c r="J81" s="189"/>
      <c r="K81" s="189"/>
    </row>
    <row r="82" spans="2:14">
      <c r="B82" s="47"/>
      <c r="C82" s="48"/>
      <c r="D82" s="48"/>
      <c r="E82" s="48"/>
      <c r="F82" s="48"/>
      <c r="G82" s="49"/>
      <c r="J82" s="189"/>
      <c r="K82" s="189"/>
    </row>
    <row r="83" spans="2:14" ht="13">
      <c r="B83" s="40" t="s">
        <v>106</v>
      </c>
      <c r="C83" s="43">
        <f>SUM(C77:C81)</f>
        <v>94013323</v>
      </c>
      <c r="D83" s="43">
        <f>SUM(D77:D81)</f>
        <v>96481082</v>
      </c>
      <c r="E83" s="43">
        <f>SUM(E77:E81)</f>
        <v>98687975</v>
      </c>
      <c r="F83" s="43">
        <f>SUM(F77:F81)</f>
        <v>98759582</v>
      </c>
      <c r="G83" s="44">
        <f>SUM(G77:G81)</f>
        <v>98740460</v>
      </c>
      <c r="J83" s="189"/>
      <c r="K83" s="189"/>
    </row>
    <row r="84" spans="2:14" ht="13">
      <c r="B84" s="92"/>
      <c r="C84" s="48"/>
      <c r="D84" s="48"/>
      <c r="E84" s="48"/>
      <c r="F84" s="48"/>
      <c r="G84" s="48"/>
      <c r="J84" s="189"/>
      <c r="K84" s="189"/>
    </row>
    <row r="85" spans="2:14" ht="15" customHeight="1">
      <c r="B85" s="217" t="s">
        <v>173</v>
      </c>
      <c r="G85" s="36"/>
      <c r="J85" s="189"/>
      <c r="K85" s="189"/>
    </row>
    <row r="86" spans="2:14" ht="13">
      <c r="B86" s="221" t="s">
        <v>109</v>
      </c>
      <c r="C86" s="221"/>
      <c r="D86" s="221"/>
      <c r="E86" s="221"/>
      <c r="F86" s="221"/>
      <c r="G86" s="221"/>
      <c r="H86" s="39"/>
      <c r="I86" s="39"/>
      <c r="J86" s="191"/>
      <c r="K86" s="191"/>
      <c r="L86" s="39"/>
    </row>
    <row r="87" spans="2:14" ht="13" thickBot="1">
      <c r="G87" s="50"/>
      <c r="H87" s="39"/>
      <c r="I87" s="39"/>
      <c r="J87" s="191"/>
      <c r="K87" s="191"/>
      <c r="L87" s="39"/>
    </row>
    <row r="88" spans="2:14" ht="13">
      <c r="B88" s="159"/>
      <c r="C88" s="25" t="s">
        <v>99</v>
      </c>
      <c r="D88" s="25" t="s">
        <v>94</v>
      </c>
      <c r="E88" s="25" t="s">
        <v>95</v>
      </c>
      <c r="F88" s="178" t="s">
        <v>96</v>
      </c>
      <c r="G88" s="26" t="s">
        <v>97</v>
      </c>
      <c r="H88" s="41"/>
      <c r="J88" s="189"/>
      <c r="K88" s="189"/>
    </row>
    <row r="89" spans="2:14" ht="13">
      <c r="B89" s="122" t="s">
        <v>98</v>
      </c>
      <c r="C89" s="27"/>
      <c r="D89" s="27"/>
      <c r="E89" s="27"/>
      <c r="F89" s="179"/>
      <c r="G89" s="28"/>
      <c r="H89" s="41"/>
      <c r="J89" s="189"/>
      <c r="K89" s="189"/>
    </row>
    <row r="90" spans="2:14">
      <c r="B90" s="157" t="s">
        <v>92</v>
      </c>
      <c r="C90" s="182">
        <f>C26/C40</f>
        <v>2.170122607684621E-4</v>
      </c>
      <c r="D90" s="182">
        <f>D26/D40</f>
        <v>1.9388960086476719E-4</v>
      </c>
      <c r="E90" s="182">
        <f>E26/E40</f>
        <v>1.9150224546351851E-4</v>
      </c>
      <c r="F90" s="220">
        <f>F26/F40</f>
        <v>2.1183640709309607E-4</v>
      </c>
      <c r="G90" s="219">
        <f>G26/G40</f>
        <v>2.0932008869057806E-4</v>
      </c>
      <c r="H90" s="41"/>
      <c r="J90" s="192"/>
      <c r="K90" s="189"/>
    </row>
    <row r="91" spans="2:14" ht="25">
      <c r="B91" s="161" t="s">
        <v>111</v>
      </c>
      <c r="C91" s="132">
        <f>'Calc Com &amp; Cap'!G84</f>
        <v>0.43436409042422752</v>
      </c>
      <c r="D91" s="132">
        <f>'Calc Com &amp; Cap'!AA84</f>
        <v>0.40372435999139672</v>
      </c>
      <c r="E91" s="132">
        <f>'Calc Com &amp; Cap'!AU84</f>
        <v>0.38554368809461981</v>
      </c>
      <c r="F91" s="212">
        <f>'Calc Com &amp; Cap'!BP84</f>
        <v>0.40991868830245698</v>
      </c>
      <c r="G91" s="133">
        <f>'Calc Com &amp; Cap'!CJ84</f>
        <v>0.41046481467264923</v>
      </c>
      <c r="H91" s="41"/>
      <c r="J91" s="189"/>
      <c r="K91" s="189"/>
    </row>
    <row r="92" spans="2:14">
      <c r="B92" s="157" t="s">
        <v>93</v>
      </c>
      <c r="C92" s="132">
        <f>'Calc Com &amp; Cap'!G111</f>
        <v>0.43436409042422752</v>
      </c>
      <c r="D92" s="132">
        <f>'Calc Com &amp; Cap'!AA111</f>
        <v>0.40372435999139672</v>
      </c>
      <c r="E92" s="132">
        <f>'Calc Com &amp; Cap'!AU111</f>
        <v>0.38554368809461981</v>
      </c>
      <c r="F92" s="212">
        <f>'Calc Com &amp; Cap'!BP111</f>
        <v>0.40991868830245698</v>
      </c>
      <c r="G92" s="133">
        <f>'Calc Com &amp; Cap'!CJ111</f>
        <v>0.41046481467264923</v>
      </c>
      <c r="H92" s="41"/>
    </row>
    <row r="93" spans="2:14" ht="13" thickBot="1">
      <c r="B93" s="158" t="s">
        <v>112</v>
      </c>
      <c r="C93" s="135">
        <f>'Calc Com &amp; Cap'!N90</f>
        <v>1E-4</v>
      </c>
      <c r="D93" s="135">
        <f>'Calc Com &amp; Cap'!AH90</f>
        <v>1E-4</v>
      </c>
      <c r="E93" s="135">
        <f>'Calc Com &amp; Cap'!BB90</f>
        <v>1E-4</v>
      </c>
      <c r="F93" s="180">
        <f>'Calc Com &amp; Cap'!BV90</f>
        <v>1E-4</v>
      </c>
      <c r="G93" s="136">
        <f>'Calc Com &amp; Cap'!CP90</f>
        <v>1E-4</v>
      </c>
      <c r="H93" s="41"/>
    </row>
    <row r="94" spans="2:14" ht="13" thickBot="1">
      <c r="B94" s="38"/>
      <c r="C94" s="48"/>
      <c r="D94" s="48"/>
      <c r="E94" s="48"/>
      <c r="F94" s="48"/>
      <c r="G94" s="4"/>
      <c r="H94" s="41"/>
    </row>
    <row r="95" spans="2:14" ht="13">
      <c r="B95" s="125"/>
      <c r="C95" s="120" t="s">
        <v>159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6"/>
    </row>
    <row r="96" spans="2:14" ht="13">
      <c r="B96" s="122" t="s">
        <v>110</v>
      </c>
      <c r="C96" s="119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8"/>
    </row>
    <row r="97" spans="2:14" ht="13">
      <c r="B97" s="122"/>
      <c r="C97" s="141">
        <v>44835</v>
      </c>
      <c r="D97" s="141">
        <v>44866</v>
      </c>
      <c r="E97" s="141">
        <v>44896</v>
      </c>
      <c r="F97" s="141">
        <v>44927</v>
      </c>
      <c r="G97" s="141">
        <v>44958</v>
      </c>
      <c r="H97" s="141">
        <v>44986</v>
      </c>
      <c r="I97" s="141">
        <v>45017</v>
      </c>
      <c r="J97" s="141">
        <v>45047</v>
      </c>
      <c r="K97" s="141">
        <v>45078</v>
      </c>
      <c r="L97" s="141">
        <v>45108</v>
      </c>
      <c r="M97" s="141">
        <v>45139</v>
      </c>
      <c r="N97" s="142">
        <v>45170</v>
      </c>
    </row>
    <row r="98" spans="2:14" ht="13">
      <c r="B98" s="122" t="s">
        <v>79</v>
      </c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4"/>
    </row>
    <row r="99" spans="2:14">
      <c r="B99" s="121" t="s">
        <v>18</v>
      </c>
      <c r="C99" s="143">
        <f>'Calc Com &amp; Cap'!$I$94</f>
        <v>0.16693</v>
      </c>
      <c r="D99" s="143">
        <f>'Calc Com &amp; Cap'!$I$94</f>
        <v>0.16693</v>
      </c>
      <c r="E99" s="143">
        <f>'Calc Com &amp; Cap'!$I$94</f>
        <v>0.16693</v>
      </c>
      <c r="F99" s="143">
        <f>'Calc Com &amp; Cap'!$J$94</f>
        <v>0.35049000000000002</v>
      </c>
      <c r="G99" s="143">
        <f>'Calc Com &amp; Cap'!$J$94</f>
        <v>0.35049000000000002</v>
      </c>
      <c r="H99" s="143">
        <f>'Calc Com &amp; Cap'!$J$94</f>
        <v>0.35049000000000002</v>
      </c>
      <c r="I99" s="143">
        <f>'Calc Com &amp; Cap'!$K$94</f>
        <v>5.7639999999999997E-2</v>
      </c>
      <c r="J99" s="143">
        <f>'Calc Com &amp; Cap'!$K$94</f>
        <v>5.7639999999999997E-2</v>
      </c>
      <c r="K99" s="143">
        <f>'Calc Com &amp; Cap'!$K$94</f>
        <v>5.7639999999999997E-2</v>
      </c>
      <c r="L99" s="143">
        <f>'Calc Com &amp; Cap'!$L$94</f>
        <v>1.1339999999999999E-2</v>
      </c>
      <c r="M99" s="143">
        <f>'Calc Com &amp; Cap'!$L$94</f>
        <v>1.1339999999999999E-2</v>
      </c>
      <c r="N99" s="144">
        <f>'Calc Com &amp; Cap'!$L$94</f>
        <v>1.1339999999999999E-2</v>
      </c>
    </row>
    <row r="100" spans="2:14">
      <c r="B100" s="121" t="s">
        <v>19</v>
      </c>
      <c r="C100" s="143">
        <f>'Calc Com &amp; Cap'!N95</f>
        <v>5.5641999999999997E-2</v>
      </c>
      <c r="D100" s="143">
        <f>'Calc Com &amp; Cap'!O95</f>
        <v>5.5641999999999997E-2</v>
      </c>
      <c r="E100" s="143">
        <f>'Calc Com &amp; Cap'!P95</f>
        <v>7.4189400000000003E-2</v>
      </c>
      <c r="F100" s="143">
        <f>'Calc Com &amp; Cap'!Q95</f>
        <v>0.12983140000000001</v>
      </c>
      <c r="G100" s="143">
        <f>'Calc Com &amp; Cap'!R95</f>
        <v>0.14837880000000001</v>
      </c>
      <c r="H100" s="143">
        <f>'Calc Com &amp; Cap'!S95</f>
        <v>0.1112841</v>
      </c>
      <c r="I100" s="143">
        <f>'Calc Com &amp; Cap'!T95</f>
        <v>5.5641999999999997E-2</v>
      </c>
      <c r="J100" s="143">
        <f>'Calc Com &amp; Cap'!U95</f>
        <v>4.2132999999999997E-3</v>
      </c>
      <c r="K100" s="143">
        <f>'Calc Com &amp; Cap'!V95</f>
        <v>4.2132999999999997E-3</v>
      </c>
      <c r="L100" s="143">
        <f>'Calc Com &amp; Cap'!W95</f>
        <v>4.2132999999999997E-3</v>
      </c>
      <c r="M100" s="143">
        <f>'Calc Com &amp; Cap'!X95</f>
        <v>4.2132999999999997E-3</v>
      </c>
      <c r="N100" s="144">
        <f>'Calc Com &amp; Cap'!Y95</f>
        <v>4.2132999999999997E-3</v>
      </c>
    </row>
    <row r="101" spans="2:14">
      <c r="B101" s="121" t="s">
        <v>20</v>
      </c>
      <c r="C101" s="143">
        <f>'Calc Com &amp; Cap'!N96</f>
        <v>2.7799000000000001E-3</v>
      </c>
      <c r="D101" s="143">
        <f>'Calc Com &amp; Cap'!O96</f>
        <v>2.7799000000000001E-3</v>
      </c>
      <c r="E101" s="143">
        <f>'Calc Com &amp; Cap'!P96</f>
        <v>4.9518000000000001E-3</v>
      </c>
      <c r="F101" s="143">
        <f>'Calc Com &amp; Cap'!Q96</f>
        <v>8.6438000000000001E-3</v>
      </c>
      <c r="G101" s="143">
        <f>'Calc Com &amp; Cap'!R96</f>
        <v>9.9035000000000008E-3</v>
      </c>
      <c r="H101" s="143">
        <f>'Calc Com &amp; Cap'!S96</f>
        <v>7.4276000000000003E-3</v>
      </c>
      <c r="I101" s="143">
        <f>'Calc Com &amp; Cap'!T96</f>
        <v>2.7799000000000001E-3</v>
      </c>
      <c r="J101" s="143">
        <f>'Calc Com &amp; Cap'!U96</f>
        <v>2.1719999999999999E-4</v>
      </c>
      <c r="K101" s="143">
        <f>'Calc Com &amp; Cap'!V96</f>
        <v>2.1719999999999999E-4</v>
      </c>
      <c r="L101" s="143">
        <f>'Calc Com &amp; Cap'!W96</f>
        <v>2.1719999999999999E-4</v>
      </c>
      <c r="M101" s="143">
        <f>'Calc Com &amp; Cap'!X96</f>
        <v>2.1719999999999999E-4</v>
      </c>
      <c r="N101" s="144">
        <f>'Calc Com &amp; Cap'!Y96</f>
        <v>2.1719999999999999E-4</v>
      </c>
    </row>
    <row r="102" spans="2:14">
      <c r="B102" s="121" t="s">
        <v>21</v>
      </c>
      <c r="C102" s="143">
        <f>'Calc Com &amp; Cap'!N97</f>
        <v>2.7799000000000001E-3</v>
      </c>
      <c r="D102" s="143">
        <f>'Calc Com &amp; Cap'!O97</f>
        <v>2.7799000000000001E-3</v>
      </c>
      <c r="E102" s="143">
        <f>'Calc Com &amp; Cap'!P97</f>
        <v>4.9518000000000001E-3</v>
      </c>
      <c r="F102" s="143">
        <f>'Calc Com &amp; Cap'!Q97</f>
        <v>8.6438000000000001E-3</v>
      </c>
      <c r="G102" s="143">
        <f>'Calc Com &amp; Cap'!R97</f>
        <v>9.9035000000000008E-3</v>
      </c>
      <c r="H102" s="143">
        <f>'Calc Com &amp; Cap'!S97</f>
        <v>7.4276000000000003E-3</v>
      </c>
      <c r="I102" s="143">
        <f>'Calc Com &amp; Cap'!T97</f>
        <v>2.7799000000000001E-3</v>
      </c>
      <c r="J102" s="143">
        <f>'Calc Com &amp; Cap'!U97</f>
        <v>2.1719999999999999E-4</v>
      </c>
      <c r="K102" s="143">
        <f>'Calc Com &amp; Cap'!V97</f>
        <v>2.1719999999999999E-4</v>
      </c>
      <c r="L102" s="143">
        <f>'Calc Com &amp; Cap'!W97</f>
        <v>2.1719999999999999E-4</v>
      </c>
      <c r="M102" s="143">
        <f>'Calc Com &amp; Cap'!X97</f>
        <v>2.1719999999999999E-4</v>
      </c>
      <c r="N102" s="144">
        <f>'Calc Com &amp; Cap'!Y97</f>
        <v>2.1719999999999999E-4</v>
      </c>
    </row>
    <row r="103" spans="2:14" hidden="1">
      <c r="B103" s="121" t="s">
        <v>22</v>
      </c>
      <c r="C103" s="143">
        <f>'Calc Com &amp; Cap'!N98</f>
        <v>0</v>
      </c>
      <c r="D103" s="143">
        <f>'Calc Com &amp; Cap'!O98</f>
        <v>0</v>
      </c>
      <c r="E103" s="143">
        <f>'Calc Com &amp; Cap'!P98</f>
        <v>0</v>
      </c>
      <c r="F103" s="143">
        <f>'Calc Com &amp; Cap'!Q98</f>
        <v>0</v>
      </c>
      <c r="G103" s="143">
        <f>'Calc Com &amp; Cap'!R98</f>
        <v>0</v>
      </c>
      <c r="H103" s="143">
        <f>'Calc Com &amp; Cap'!S98</f>
        <v>0</v>
      </c>
      <c r="I103" s="143">
        <f>'Calc Com &amp; Cap'!T98</f>
        <v>0</v>
      </c>
      <c r="J103" s="143">
        <f>'Calc Com &amp; Cap'!U98</f>
        <v>0</v>
      </c>
      <c r="K103" s="143">
        <f>'Calc Com &amp; Cap'!V98</f>
        <v>0</v>
      </c>
      <c r="L103" s="143">
        <f>'Calc Com &amp; Cap'!W98</f>
        <v>0</v>
      </c>
      <c r="M103" s="143">
        <f>'Calc Com &amp; Cap'!X98</f>
        <v>0</v>
      </c>
      <c r="N103" s="144">
        <f>'Calc Com &amp; Cap'!Y98</f>
        <v>0</v>
      </c>
    </row>
    <row r="104" spans="2:14">
      <c r="B104" s="121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4"/>
    </row>
    <row r="105" spans="2:14" ht="13">
      <c r="B105" s="122" t="s">
        <v>80</v>
      </c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4"/>
    </row>
    <row r="106" spans="2:14">
      <c r="B106" s="121" t="s">
        <v>18</v>
      </c>
      <c r="C106" s="143">
        <f>'Calc Com &amp; Cap'!$I$103</f>
        <v>0.16693</v>
      </c>
      <c r="D106" s="143">
        <f>'Calc Com &amp; Cap'!$I$103</f>
        <v>0.16693</v>
      </c>
      <c r="E106" s="143">
        <f>'Calc Com &amp; Cap'!$I$103</f>
        <v>0.16693</v>
      </c>
      <c r="F106" s="143">
        <f>'Calc Com &amp; Cap'!$J$103</f>
        <v>0.35049000000000002</v>
      </c>
      <c r="G106" s="143">
        <f>'Calc Com &amp; Cap'!$J$103</f>
        <v>0.35049000000000002</v>
      </c>
      <c r="H106" s="143">
        <f>'Calc Com &amp; Cap'!$J$103</f>
        <v>0.35049000000000002</v>
      </c>
      <c r="I106" s="143">
        <f>'Calc Com &amp; Cap'!$K$103</f>
        <v>5.7639999999999997E-2</v>
      </c>
      <c r="J106" s="143">
        <f>'Calc Com &amp; Cap'!$K$103</f>
        <v>5.7639999999999997E-2</v>
      </c>
      <c r="K106" s="143">
        <f>'Calc Com &amp; Cap'!$K$103</f>
        <v>5.7639999999999997E-2</v>
      </c>
      <c r="L106" s="143">
        <f>'Calc Com &amp; Cap'!$L$103</f>
        <v>1.1339999999999999E-2</v>
      </c>
      <c r="M106" s="143">
        <f>'Calc Com &amp; Cap'!$L$103</f>
        <v>1.1339999999999999E-2</v>
      </c>
      <c r="N106" s="144">
        <f>'Calc Com &amp; Cap'!$L$103</f>
        <v>1.1339999999999999E-2</v>
      </c>
    </row>
    <row r="107" spans="2:14">
      <c r="B107" s="121" t="s">
        <v>19</v>
      </c>
      <c r="C107" s="143">
        <f>'Calc Com &amp; Cap'!N104</f>
        <v>5.5641999999999997E-2</v>
      </c>
      <c r="D107" s="143">
        <f>'Calc Com &amp; Cap'!O104</f>
        <v>5.5641999999999997E-2</v>
      </c>
      <c r="E107" s="143">
        <f>'Calc Com &amp; Cap'!P104</f>
        <v>7.4189400000000003E-2</v>
      </c>
      <c r="F107" s="143">
        <f>'Calc Com &amp; Cap'!Q104</f>
        <v>0.12983140000000001</v>
      </c>
      <c r="G107" s="143">
        <f>'Calc Com &amp; Cap'!R104</f>
        <v>0.14837880000000001</v>
      </c>
      <c r="H107" s="143">
        <f>'Calc Com &amp; Cap'!S104</f>
        <v>0.1112841</v>
      </c>
      <c r="I107" s="143">
        <f>'Calc Com &amp; Cap'!T104</f>
        <v>5.5641999999999997E-2</v>
      </c>
      <c r="J107" s="143">
        <f>'Calc Com &amp; Cap'!U104</f>
        <v>4.2132999999999997E-3</v>
      </c>
      <c r="K107" s="143">
        <f>'Calc Com &amp; Cap'!V104</f>
        <v>4.2132999999999997E-3</v>
      </c>
      <c r="L107" s="143">
        <f>'Calc Com &amp; Cap'!W104</f>
        <v>4.2132999999999997E-3</v>
      </c>
      <c r="M107" s="143">
        <f>'Calc Com &amp; Cap'!X104</f>
        <v>4.2132999999999997E-3</v>
      </c>
      <c r="N107" s="144">
        <f>'Calc Com &amp; Cap'!Y104</f>
        <v>4.2132999999999997E-3</v>
      </c>
    </row>
    <row r="108" spans="2:14">
      <c r="B108" s="121" t="s">
        <v>20</v>
      </c>
      <c r="C108" s="143">
        <f>'Calc Com &amp; Cap'!N105</f>
        <v>2.7799000000000001E-3</v>
      </c>
      <c r="D108" s="143">
        <f>'Calc Com &amp; Cap'!O105</f>
        <v>2.7799000000000001E-3</v>
      </c>
      <c r="E108" s="143">
        <f>'Calc Com &amp; Cap'!P105</f>
        <v>4.9518000000000001E-3</v>
      </c>
      <c r="F108" s="143">
        <f>'Calc Com &amp; Cap'!Q105</f>
        <v>8.6438000000000001E-3</v>
      </c>
      <c r="G108" s="143">
        <f>'Calc Com &amp; Cap'!R105</f>
        <v>9.9035000000000008E-3</v>
      </c>
      <c r="H108" s="143">
        <f>'Calc Com &amp; Cap'!S105</f>
        <v>7.4276000000000003E-3</v>
      </c>
      <c r="I108" s="143">
        <f>'Calc Com &amp; Cap'!T105</f>
        <v>2.7799000000000001E-3</v>
      </c>
      <c r="J108" s="143">
        <f>'Calc Com &amp; Cap'!U105</f>
        <v>2.1719999999999999E-4</v>
      </c>
      <c r="K108" s="143">
        <f>'Calc Com &amp; Cap'!V105</f>
        <v>2.1719999999999999E-4</v>
      </c>
      <c r="L108" s="143">
        <f>'Calc Com &amp; Cap'!W105</f>
        <v>2.1719999999999999E-4</v>
      </c>
      <c r="M108" s="143">
        <f>'Calc Com &amp; Cap'!X105</f>
        <v>2.1719999999999999E-4</v>
      </c>
      <c r="N108" s="144">
        <f>'Calc Com &amp; Cap'!Y105</f>
        <v>2.1719999999999999E-4</v>
      </c>
    </row>
    <row r="109" spans="2:14">
      <c r="B109" s="121" t="s">
        <v>21</v>
      </c>
      <c r="C109" s="143">
        <f>'Calc Com &amp; Cap'!N106</f>
        <v>2.7799000000000001E-3</v>
      </c>
      <c r="D109" s="143">
        <f>'Calc Com &amp; Cap'!O106</f>
        <v>2.7799000000000001E-3</v>
      </c>
      <c r="E109" s="143">
        <f>'Calc Com &amp; Cap'!P106</f>
        <v>4.9518000000000001E-3</v>
      </c>
      <c r="F109" s="143">
        <f>'Calc Com &amp; Cap'!Q106</f>
        <v>8.6438000000000001E-3</v>
      </c>
      <c r="G109" s="143">
        <f>'Calc Com &amp; Cap'!R106</f>
        <v>9.9035000000000008E-3</v>
      </c>
      <c r="H109" s="143">
        <f>'Calc Com &amp; Cap'!S106</f>
        <v>7.4276000000000003E-3</v>
      </c>
      <c r="I109" s="143">
        <f>'Calc Com &amp; Cap'!T106</f>
        <v>2.7799000000000001E-3</v>
      </c>
      <c r="J109" s="143">
        <f>'Calc Com &amp; Cap'!U106</f>
        <v>2.1719999999999999E-4</v>
      </c>
      <c r="K109" s="143">
        <f>'Calc Com &amp; Cap'!V106</f>
        <v>2.1719999999999999E-4</v>
      </c>
      <c r="L109" s="143">
        <f>'Calc Com &amp; Cap'!W106</f>
        <v>2.1719999999999999E-4</v>
      </c>
      <c r="M109" s="143">
        <f>'Calc Com &amp; Cap'!X106</f>
        <v>2.1719999999999999E-4</v>
      </c>
      <c r="N109" s="144">
        <f>'Calc Com &amp; Cap'!Y106</f>
        <v>2.1719999999999999E-4</v>
      </c>
    </row>
    <row r="110" spans="2:14" hidden="1">
      <c r="B110" s="121" t="s">
        <v>22</v>
      </c>
      <c r="C110" s="143">
        <f>'Calc Com &amp; Cap'!N107</f>
        <v>0</v>
      </c>
      <c r="D110" s="143">
        <f>'Calc Com &amp; Cap'!O107</f>
        <v>0</v>
      </c>
      <c r="E110" s="143">
        <f>'Calc Com &amp; Cap'!P107</f>
        <v>0</v>
      </c>
      <c r="F110" s="143">
        <f>'Calc Com &amp; Cap'!Q107</f>
        <v>0</v>
      </c>
      <c r="G110" s="143">
        <f>'Calc Com &amp; Cap'!R107</f>
        <v>0</v>
      </c>
      <c r="H110" s="143">
        <f>'Calc Com &amp; Cap'!S107</f>
        <v>0</v>
      </c>
      <c r="I110" s="143">
        <f>'Calc Com &amp; Cap'!T107</f>
        <v>0</v>
      </c>
      <c r="J110" s="143">
        <f>'Calc Com &amp; Cap'!U107</f>
        <v>0</v>
      </c>
      <c r="K110" s="143">
        <f>'Calc Com &amp; Cap'!V107</f>
        <v>0</v>
      </c>
      <c r="L110" s="143">
        <f>'Calc Com &amp; Cap'!W107</f>
        <v>0</v>
      </c>
      <c r="M110" s="143">
        <f>'Calc Com &amp; Cap'!X107</f>
        <v>0</v>
      </c>
      <c r="N110" s="144">
        <f>'Calc Com &amp; Cap'!Y107</f>
        <v>0</v>
      </c>
    </row>
    <row r="111" spans="2:14" ht="13" thickBot="1">
      <c r="B111" s="126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2:14" ht="13" thickBot="1"/>
    <row r="113" spans="2:14" ht="13">
      <c r="B113" s="125"/>
      <c r="C113" s="120" t="str">
        <f>D88</f>
        <v>Year 2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6"/>
    </row>
    <row r="114" spans="2:14" ht="13">
      <c r="B114" s="122" t="s">
        <v>126</v>
      </c>
      <c r="C114" s="119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8"/>
    </row>
    <row r="115" spans="2:14" ht="13">
      <c r="B115" s="122"/>
      <c r="C115" s="118">
        <f t="shared" ref="C115:N115" si="5">C97+366</f>
        <v>45201</v>
      </c>
      <c r="D115" s="118">
        <f t="shared" si="5"/>
        <v>45232</v>
      </c>
      <c r="E115" s="118">
        <f t="shared" si="5"/>
        <v>45262</v>
      </c>
      <c r="F115" s="118">
        <f t="shared" si="5"/>
        <v>45293</v>
      </c>
      <c r="G115" s="118">
        <f t="shared" si="5"/>
        <v>45324</v>
      </c>
      <c r="H115" s="118">
        <f t="shared" si="5"/>
        <v>45352</v>
      </c>
      <c r="I115" s="118">
        <f t="shared" si="5"/>
        <v>45383</v>
      </c>
      <c r="J115" s="118">
        <f t="shared" si="5"/>
        <v>45413</v>
      </c>
      <c r="K115" s="118">
        <f t="shared" si="5"/>
        <v>45444</v>
      </c>
      <c r="L115" s="118">
        <f t="shared" si="5"/>
        <v>45474</v>
      </c>
      <c r="M115" s="118">
        <f t="shared" si="5"/>
        <v>45505</v>
      </c>
      <c r="N115" s="196">
        <f t="shared" si="5"/>
        <v>45536</v>
      </c>
    </row>
    <row r="116" spans="2:14" ht="13">
      <c r="B116" s="122" t="s">
        <v>79</v>
      </c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30"/>
    </row>
    <row r="117" spans="2:14">
      <c r="B117" s="121" t="s">
        <v>18</v>
      </c>
      <c r="C117" s="29">
        <f>'Calc Com &amp; Cap'!$AC$94</f>
        <v>0.15515000000000001</v>
      </c>
      <c r="D117" s="29">
        <f>'Calc Com &amp; Cap'!$AC$94</f>
        <v>0.15515000000000001</v>
      </c>
      <c r="E117" s="29">
        <f>'Calc Com &amp; Cap'!$AC$94</f>
        <v>0.15515000000000001</v>
      </c>
      <c r="F117" s="29">
        <f>'Calc Com &amp; Cap'!$AD$94</f>
        <v>0.32577</v>
      </c>
      <c r="G117" s="29">
        <f>'Calc Com &amp; Cap'!$AD$94</f>
        <v>0.32577</v>
      </c>
      <c r="H117" s="29">
        <f>'Calc Com &amp; Cap'!$AD$94</f>
        <v>0.32577</v>
      </c>
      <c r="I117" s="29">
        <f>'Calc Com &amp; Cap'!$AE$94</f>
        <v>5.357E-2</v>
      </c>
      <c r="J117" s="29">
        <f>'Calc Com &amp; Cap'!$AE$94</f>
        <v>5.357E-2</v>
      </c>
      <c r="K117" s="29">
        <f>'Calc Com &amp; Cap'!$AE$94</f>
        <v>5.357E-2</v>
      </c>
      <c r="L117" s="29">
        <f>'Calc Com &amp; Cap'!$AF$94</f>
        <v>1.0540000000000001E-2</v>
      </c>
      <c r="M117" s="29">
        <f>'Calc Com &amp; Cap'!$AF$94</f>
        <v>1.0540000000000001E-2</v>
      </c>
      <c r="N117" s="30">
        <f>'Calc Com &amp; Cap'!$AF$94</f>
        <v>1.0540000000000001E-2</v>
      </c>
    </row>
    <row r="118" spans="2:14">
      <c r="B118" s="121" t="s">
        <v>19</v>
      </c>
      <c r="C118" s="29">
        <f>'Calc Com &amp; Cap'!AH95</f>
        <v>5.1717100000000002E-2</v>
      </c>
      <c r="D118" s="29">
        <f>'Calc Com &amp; Cap'!AI95</f>
        <v>5.1717100000000002E-2</v>
      </c>
      <c r="E118" s="29">
        <f>'Calc Com &amp; Cap'!AJ95</f>
        <v>6.8956100000000006E-2</v>
      </c>
      <c r="F118" s="29">
        <f>'Calc Com &amp; Cap'!AK95</f>
        <v>0.12067319999999999</v>
      </c>
      <c r="G118" s="29">
        <f>'Calc Com &amp; Cap'!AL95</f>
        <v>0.13791220000000001</v>
      </c>
      <c r="H118" s="29">
        <f>'Calc Com &amp; Cap'!AM95</f>
        <v>0.1034342</v>
      </c>
      <c r="I118" s="29">
        <f>'Calc Com &amp; Cap'!AN95</f>
        <v>5.1717100000000002E-2</v>
      </c>
      <c r="J118" s="29">
        <f>'Calc Com &amp; Cap'!AO95</f>
        <v>3.9160999999999996E-3</v>
      </c>
      <c r="K118" s="29">
        <f>'Calc Com &amp; Cap'!AP95</f>
        <v>3.9160999999999996E-3</v>
      </c>
      <c r="L118" s="29">
        <f>'Calc Com &amp; Cap'!AQ95</f>
        <v>3.9160999999999996E-3</v>
      </c>
      <c r="M118" s="29">
        <f>'Calc Com &amp; Cap'!AR95</f>
        <v>3.9160999999999996E-3</v>
      </c>
      <c r="N118" s="30">
        <f>'Calc Com &amp; Cap'!AS95</f>
        <v>3.9160999999999996E-3</v>
      </c>
    </row>
    <row r="119" spans="2:14">
      <c r="B119" s="121" t="s">
        <v>20</v>
      </c>
      <c r="C119" s="29">
        <f>'Calc Com &amp; Cap'!AH96</f>
        <v>2.5837999999999998E-3</v>
      </c>
      <c r="D119" s="29">
        <f>'Calc Com &amp; Cap'!AI96</f>
        <v>2.5837999999999998E-3</v>
      </c>
      <c r="E119" s="29">
        <f>'Calc Com &amp; Cap'!AJ96</f>
        <v>4.6024999999999998E-3</v>
      </c>
      <c r="F119" s="29">
        <f>'Calc Com &amp; Cap'!AK96</f>
        <v>8.0341000000000006E-3</v>
      </c>
      <c r="G119" s="29">
        <f>'Calc Com &amp; Cap'!AL96</f>
        <v>9.2049000000000002E-3</v>
      </c>
      <c r="H119" s="29">
        <f>'Calc Com &amp; Cap'!AM96</f>
        <v>6.9036999999999996E-3</v>
      </c>
      <c r="I119" s="29">
        <f>'Calc Com &amp; Cap'!AN96</f>
        <v>2.5837999999999998E-3</v>
      </c>
      <c r="J119" s="29">
        <f>'Calc Com &amp; Cap'!AO96</f>
        <v>2.019E-4</v>
      </c>
      <c r="K119" s="29">
        <f>'Calc Com &amp; Cap'!AP96</f>
        <v>2.019E-4</v>
      </c>
      <c r="L119" s="29">
        <f>'Calc Com &amp; Cap'!AQ96</f>
        <v>2.019E-4</v>
      </c>
      <c r="M119" s="29">
        <f>'Calc Com &amp; Cap'!AR96</f>
        <v>2.019E-4</v>
      </c>
      <c r="N119" s="30">
        <f>'Calc Com &amp; Cap'!AS96</f>
        <v>2.019E-4</v>
      </c>
    </row>
    <row r="120" spans="2:14">
      <c r="B120" s="121" t="s">
        <v>21</v>
      </c>
      <c r="C120" s="29">
        <f>'Calc Com &amp; Cap'!AH97</f>
        <v>2.5837999999999998E-3</v>
      </c>
      <c r="D120" s="29">
        <f>'Calc Com &amp; Cap'!AI97</f>
        <v>2.5837999999999998E-3</v>
      </c>
      <c r="E120" s="29">
        <f>'Calc Com &amp; Cap'!AJ97</f>
        <v>4.6024999999999998E-3</v>
      </c>
      <c r="F120" s="29">
        <f>'Calc Com &amp; Cap'!AK97</f>
        <v>8.0341000000000006E-3</v>
      </c>
      <c r="G120" s="29">
        <f>'Calc Com &amp; Cap'!AL97</f>
        <v>9.2049000000000002E-3</v>
      </c>
      <c r="H120" s="29">
        <f>'Calc Com &amp; Cap'!AM97</f>
        <v>6.9036999999999996E-3</v>
      </c>
      <c r="I120" s="29">
        <f>'Calc Com &amp; Cap'!AN97</f>
        <v>2.5837999999999998E-3</v>
      </c>
      <c r="J120" s="29">
        <f>'Calc Com &amp; Cap'!AO97</f>
        <v>2.019E-4</v>
      </c>
      <c r="K120" s="29">
        <f>'Calc Com &amp; Cap'!AP97</f>
        <v>2.019E-4</v>
      </c>
      <c r="L120" s="29">
        <f>'Calc Com &amp; Cap'!AQ97</f>
        <v>2.019E-4</v>
      </c>
      <c r="M120" s="29">
        <f>'Calc Com &amp; Cap'!AR97</f>
        <v>2.019E-4</v>
      </c>
      <c r="N120" s="30">
        <f>'Calc Com &amp; Cap'!AS97</f>
        <v>2.019E-4</v>
      </c>
    </row>
    <row r="121" spans="2:14" hidden="1">
      <c r="B121" s="121" t="s">
        <v>22</v>
      </c>
      <c r="C121" s="29">
        <f>'Calc Com &amp; Cap'!AH98</f>
        <v>0</v>
      </c>
      <c r="D121" s="29">
        <f>'Calc Com &amp; Cap'!AI98</f>
        <v>0</v>
      </c>
      <c r="E121" s="29">
        <f>'Calc Com &amp; Cap'!AJ98</f>
        <v>0</v>
      </c>
      <c r="F121" s="29">
        <f>'Calc Com &amp; Cap'!AK98</f>
        <v>0</v>
      </c>
      <c r="G121" s="29">
        <f>'Calc Com &amp; Cap'!AL98</f>
        <v>0</v>
      </c>
      <c r="H121" s="29">
        <f>'Calc Com &amp; Cap'!AM98</f>
        <v>0</v>
      </c>
      <c r="I121" s="29">
        <f>'Calc Com &amp; Cap'!AN98</f>
        <v>0</v>
      </c>
      <c r="J121" s="29">
        <f>'Calc Com &amp; Cap'!AO98</f>
        <v>0</v>
      </c>
      <c r="K121" s="29">
        <f>'Calc Com &amp; Cap'!AP98</f>
        <v>0</v>
      </c>
      <c r="L121" s="29">
        <f>'Calc Com &amp; Cap'!AQ98</f>
        <v>0</v>
      </c>
      <c r="M121" s="29">
        <f>'Calc Com &amp; Cap'!AR98</f>
        <v>0</v>
      </c>
      <c r="N121" s="30">
        <f>'Calc Com &amp; Cap'!AS98</f>
        <v>0</v>
      </c>
    </row>
    <row r="122" spans="2:14">
      <c r="B122" s="121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30"/>
    </row>
    <row r="123" spans="2:14" ht="13">
      <c r="B123" s="122" t="s">
        <v>80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30"/>
    </row>
    <row r="124" spans="2:14">
      <c r="B124" s="121" t="s">
        <v>18</v>
      </c>
      <c r="C124" s="29">
        <f>'Calc Com &amp; Cap'!$AC$103</f>
        <v>0.15515000000000001</v>
      </c>
      <c r="D124" s="29">
        <f>'Calc Com &amp; Cap'!$AC$103</f>
        <v>0.15515000000000001</v>
      </c>
      <c r="E124" s="29">
        <f>'Calc Com &amp; Cap'!$AC$103</f>
        <v>0.15515000000000001</v>
      </c>
      <c r="F124" s="29">
        <f>'Calc Com &amp; Cap'!$AD$103</f>
        <v>0.32577</v>
      </c>
      <c r="G124" s="29">
        <f>'Calc Com &amp; Cap'!$AD$103</f>
        <v>0.32577</v>
      </c>
      <c r="H124" s="29">
        <f>'Calc Com &amp; Cap'!$AD$103</f>
        <v>0.32577</v>
      </c>
      <c r="I124" s="29">
        <f>'Calc Com &amp; Cap'!$AE$103</f>
        <v>5.357E-2</v>
      </c>
      <c r="J124" s="29">
        <f>'Calc Com &amp; Cap'!$AE$103</f>
        <v>5.357E-2</v>
      </c>
      <c r="K124" s="29">
        <f>'Calc Com &amp; Cap'!$AE$103</f>
        <v>5.357E-2</v>
      </c>
      <c r="L124" s="29">
        <f>'Calc Com &amp; Cap'!$AF$103</f>
        <v>1.0540000000000001E-2</v>
      </c>
      <c r="M124" s="29">
        <f>'Calc Com &amp; Cap'!$AF$103</f>
        <v>1.0540000000000001E-2</v>
      </c>
      <c r="N124" s="30">
        <f>'Calc Com &amp; Cap'!$AF$103</f>
        <v>1.0540000000000001E-2</v>
      </c>
    </row>
    <row r="125" spans="2:14">
      <c r="B125" s="121" t="s">
        <v>19</v>
      </c>
      <c r="C125" s="29">
        <f>'Calc Com &amp; Cap'!AH104</f>
        <v>5.1717100000000002E-2</v>
      </c>
      <c r="D125" s="29">
        <f>'Calc Com &amp; Cap'!AI104</f>
        <v>5.1717100000000002E-2</v>
      </c>
      <c r="E125" s="29">
        <f>'Calc Com &amp; Cap'!AJ104</f>
        <v>6.8956100000000006E-2</v>
      </c>
      <c r="F125" s="29">
        <f>'Calc Com &amp; Cap'!AK104</f>
        <v>0.12067319999999999</v>
      </c>
      <c r="G125" s="29">
        <f>'Calc Com &amp; Cap'!AL104</f>
        <v>0.13791220000000001</v>
      </c>
      <c r="H125" s="29">
        <f>'Calc Com &amp; Cap'!AM104</f>
        <v>0.1034342</v>
      </c>
      <c r="I125" s="29">
        <f>'Calc Com &amp; Cap'!AN104</f>
        <v>5.1717100000000002E-2</v>
      </c>
      <c r="J125" s="29">
        <f>'Calc Com &amp; Cap'!AO104</f>
        <v>3.9160999999999996E-3</v>
      </c>
      <c r="K125" s="29">
        <f>'Calc Com &amp; Cap'!AP104</f>
        <v>3.9160999999999996E-3</v>
      </c>
      <c r="L125" s="29">
        <f>'Calc Com &amp; Cap'!AQ104</f>
        <v>3.9160999999999996E-3</v>
      </c>
      <c r="M125" s="29">
        <f>'Calc Com &amp; Cap'!AR104</f>
        <v>3.9160999999999996E-3</v>
      </c>
      <c r="N125" s="30">
        <f>'Calc Com &amp; Cap'!AS104</f>
        <v>3.9160999999999996E-3</v>
      </c>
    </row>
    <row r="126" spans="2:14">
      <c r="B126" s="121" t="s">
        <v>20</v>
      </c>
      <c r="C126" s="29">
        <f>'Calc Com &amp; Cap'!AH105</f>
        <v>2.5837999999999998E-3</v>
      </c>
      <c r="D126" s="29">
        <f>'Calc Com &amp; Cap'!AI105</f>
        <v>2.5837999999999998E-3</v>
      </c>
      <c r="E126" s="29">
        <f>'Calc Com &amp; Cap'!AJ105</f>
        <v>4.6024999999999998E-3</v>
      </c>
      <c r="F126" s="29">
        <f>'Calc Com &amp; Cap'!AK105</f>
        <v>8.0341000000000006E-3</v>
      </c>
      <c r="G126" s="29">
        <f>'Calc Com &amp; Cap'!AL105</f>
        <v>9.2049000000000002E-3</v>
      </c>
      <c r="H126" s="29">
        <f>'Calc Com &amp; Cap'!AM105</f>
        <v>6.9036999999999996E-3</v>
      </c>
      <c r="I126" s="29">
        <f>'Calc Com &amp; Cap'!AN105</f>
        <v>2.5837999999999998E-3</v>
      </c>
      <c r="J126" s="29">
        <f>'Calc Com &amp; Cap'!AO105</f>
        <v>2.019E-4</v>
      </c>
      <c r="K126" s="29">
        <f>'Calc Com &amp; Cap'!AP105</f>
        <v>2.019E-4</v>
      </c>
      <c r="L126" s="29">
        <f>'Calc Com &amp; Cap'!AQ105</f>
        <v>2.019E-4</v>
      </c>
      <c r="M126" s="29">
        <f>'Calc Com &amp; Cap'!AR105</f>
        <v>2.019E-4</v>
      </c>
      <c r="N126" s="30">
        <f>'Calc Com &amp; Cap'!AS105</f>
        <v>2.019E-4</v>
      </c>
    </row>
    <row r="127" spans="2:14">
      <c r="B127" s="121" t="s">
        <v>21</v>
      </c>
      <c r="C127" s="29">
        <f>'Calc Com &amp; Cap'!AH106</f>
        <v>2.5837999999999998E-3</v>
      </c>
      <c r="D127" s="29">
        <f>'Calc Com &amp; Cap'!AI106</f>
        <v>2.5837999999999998E-3</v>
      </c>
      <c r="E127" s="29">
        <f>'Calc Com &amp; Cap'!AJ106</f>
        <v>4.6024999999999998E-3</v>
      </c>
      <c r="F127" s="29">
        <f>'Calc Com &amp; Cap'!AK106</f>
        <v>8.0341000000000006E-3</v>
      </c>
      <c r="G127" s="29">
        <f>'Calc Com &amp; Cap'!AL106</f>
        <v>9.2049000000000002E-3</v>
      </c>
      <c r="H127" s="29">
        <f>'Calc Com &amp; Cap'!AM106</f>
        <v>6.9036999999999996E-3</v>
      </c>
      <c r="I127" s="29">
        <f>'Calc Com &amp; Cap'!AN106</f>
        <v>2.5837999999999998E-3</v>
      </c>
      <c r="J127" s="29">
        <f>'Calc Com &amp; Cap'!AO106</f>
        <v>2.019E-4</v>
      </c>
      <c r="K127" s="29">
        <f>'Calc Com &amp; Cap'!AP106</f>
        <v>2.019E-4</v>
      </c>
      <c r="L127" s="29">
        <f>'Calc Com &amp; Cap'!AQ106</f>
        <v>2.019E-4</v>
      </c>
      <c r="M127" s="29">
        <f>'Calc Com &amp; Cap'!AR106</f>
        <v>2.019E-4</v>
      </c>
      <c r="N127" s="30">
        <f>'Calc Com &amp; Cap'!AS106</f>
        <v>2.019E-4</v>
      </c>
    </row>
    <row r="128" spans="2:14" hidden="1">
      <c r="B128" s="121" t="s">
        <v>22</v>
      </c>
      <c r="C128" s="29">
        <f>'Calc Com &amp; Cap'!AH107</f>
        <v>0</v>
      </c>
      <c r="D128" s="29">
        <f>'Calc Com &amp; Cap'!AI107</f>
        <v>0</v>
      </c>
      <c r="E128" s="29">
        <f>'Calc Com &amp; Cap'!AJ107</f>
        <v>0</v>
      </c>
      <c r="F128" s="29">
        <f>'Calc Com &amp; Cap'!AK107</f>
        <v>0</v>
      </c>
      <c r="G128" s="29">
        <f>'Calc Com &amp; Cap'!AL107</f>
        <v>0</v>
      </c>
      <c r="H128" s="29">
        <f>'Calc Com &amp; Cap'!AM107</f>
        <v>0</v>
      </c>
      <c r="I128" s="29">
        <f>'Calc Com &amp; Cap'!AN107</f>
        <v>0</v>
      </c>
      <c r="J128" s="29">
        <f>'Calc Com &amp; Cap'!AO107</f>
        <v>0</v>
      </c>
      <c r="K128" s="29">
        <f>'Calc Com &amp; Cap'!AP107</f>
        <v>0</v>
      </c>
      <c r="L128" s="29">
        <f>'Calc Com &amp; Cap'!AQ107</f>
        <v>0</v>
      </c>
      <c r="M128" s="29">
        <f>'Calc Com &amp; Cap'!AR107</f>
        <v>0</v>
      </c>
      <c r="N128" s="30">
        <f>'Calc Com &amp; Cap'!AS107</f>
        <v>0</v>
      </c>
    </row>
    <row r="129" spans="2:14" ht="13" thickBot="1">
      <c r="B129" s="126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8"/>
    </row>
    <row r="130" spans="2:14" ht="13" thickBot="1"/>
    <row r="131" spans="2:14" ht="13">
      <c r="B131" s="125"/>
      <c r="C131" s="120" t="str">
        <f>E88</f>
        <v>Year 3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6"/>
    </row>
    <row r="132" spans="2:14" ht="13">
      <c r="B132" s="122" t="s">
        <v>126</v>
      </c>
      <c r="C132" s="119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8"/>
    </row>
    <row r="133" spans="2:14" ht="13">
      <c r="B133" s="122"/>
      <c r="C133" s="118">
        <f t="shared" ref="C133:N133" si="6">C115+366</f>
        <v>45567</v>
      </c>
      <c r="D133" s="118">
        <f t="shared" si="6"/>
        <v>45598</v>
      </c>
      <c r="E133" s="118">
        <f t="shared" si="6"/>
        <v>45628</v>
      </c>
      <c r="F133" s="118">
        <f t="shared" si="6"/>
        <v>45659</v>
      </c>
      <c r="G133" s="118">
        <f t="shared" si="6"/>
        <v>45690</v>
      </c>
      <c r="H133" s="118">
        <f t="shared" si="6"/>
        <v>45718</v>
      </c>
      <c r="I133" s="118">
        <f t="shared" si="6"/>
        <v>45749</v>
      </c>
      <c r="J133" s="118">
        <f t="shared" si="6"/>
        <v>45779</v>
      </c>
      <c r="K133" s="118">
        <f t="shared" si="6"/>
        <v>45810</v>
      </c>
      <c r="L133" s="118">
        <f t="shared" si="6"/>
        <v>45840</v>
      </c>
      <c r="M133" s="118">
        <f t="shared" si="6"/>
        <v>45871</v>
      </c>
      <c r="N133" s="196">
        <f t="shared" si="6"/>
        <v>45902</v>
      </c>
    </row>
    <row r="134" spans="2:14" ht="13">
      <c r="B134" s="122" t="s">
        <v>79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30"/>
    </row>
    <row r="135" spans="2:14">
      <c r="B135" s="121" t="s">
        <v>18</v>
      </c>
      <c r="C135" s="29">
        <f>'Calc Com &amp; Cap'!$AW$94</f>
        <v>0.14815999999999999</v>
      </c>
      <c r="D135" s="29">
        <f>'Calc Com &amp; Cap'!$AW$94</f>
        <v>0.14815999999999999</v>
      </c>
      <c r="E135" s="29">
        <f>'Calc Com &amp; Cap'!$AW$94</f>
        <v>0.14815999999999999</v>
      </c>
      <c r="F135" s="29">
        <f>'Calc Com &amp; Cap'!$AX$94</f>
        <v>0.31109999999999999</v>
      </c>
      <c r="G135" s="29">
        <f>'Calc Com &amp; Cap'!$AX$94</f>
        <v>0.31109999999999999</v>
      </c>
      <c r="H135" s="29">
        <f>'Calc Com &amp; Cap'!$AX$94</f>
        <v>0.31109999999999999</v>
      </c>
      <c r="I135" s="29">
        <f>'Calc Com &amp; Cap'!$AY$94</f>
        <v>5.1159999999999997E-2</v>
      </c>
      <c r="J135" s="29">
        <f>'Calc Com &amp; Cap'!$AY$94</f>
        <v>5.1159999999999997E-2</v>
      </c>
      <c r="K135" s="29">
        <f>'Calc Com &amp; Cap'!$AY$94</f>
        <v>5.1159999999999997E-2</v>
      </c>
      <c r="L135" s="29">
        <f>'Calc Com &amp; Cap'!$AZ$94</f>
        <v>1.0059999999999999E-2</v>
      </c>
      <c r="M135" s="29">
        <f>'Calc Com &amp; Cap'!$AZ$94</f>
        <v>1.0059999999999999E-2</v>
      </c>
      <c r="N135" s="30">
        <f>'Calc Com &amp; Cap'!$AZ$94</f>
        <v>1.0059999999999999E-2</v>
      </c>
    </row>
    <row r="136" spans="2:14">
      <c r="B136" s="121" t="s">
        <v>19</v>
      </c>
      <c r="C136" s="29">
        <f>'Calc Com &amp; Cap'!BB86</f>
        <v>4.9388146444920795E-2</v>
      </c>
      <c r="D136" s="29">
        <f>'Calc Com &amp; Cap'!BC86</f>
        <v>4.9388146444920795E-2</v>
      </c>
      <c r="E136" s="29">
        <f>'Calc Com &amp; Cap'!BD86</f>
        <v>6.5850861926561061E-2</v>
      </c>
      <c r="F136" s="29">
        <f>'Calc Com &amp; Cap'!BE86</f>
        <v>0.11523900837148186</v>
      </c>
      <c r="G136" s="29">
        <f>'Calc Com &amp; Cap'!BF86</f>
        <v>0.13170172385312212</v>
      </c>
      <c r="H136" s="29">
        <f>'Calc Com &amp; Cap'!BG86</f>
        <v>9.8776292889841591E-2</v>
      </c>
      <c r="I136" s="29">
        <f>'Calc Com &amp; Cap'!BH86</f>
        <v>4.9388146444920795E-2</v>
      </c>
      <c r="J136" s="29">
        <f>'Calc Com &amp; Cap'!BI86</f>
        <v>3.7397737745178124E-3</v>
      </c>
      <c r="K136" s="29">
        <f>'Calc Com &amp; Cap'!BJ86</f>
        <v>3.7397737745178124E-3</v>
      </c>
      <c r="L136" s="29">
        <f>'Calc Com &amp; Cap'!BK86</f>
        <v>3.7397737745178124E-3</v>
      </c>
      <c r="M136" s="29">
        <f>'Calc Com &amp; Cap'!BL86</f>
        <v>3.7397737745178124E-3</v>
      </c>
      <c r="N136" s="30">
        <f>'Calc Com &amp; Cap'!BM86</f>
        <v>3.7397737745178124E-3</v>
      </c>
    </row>
    <row r="137" spans="2:14">
      <c r="B137" s="121" t="s">
        <v>20</v>
      </c>
      <c r="C137" s="29">
        <f>'Calc Com &amp; Cap'!BB87</f>
        <v>2.467479603805567E-3</v>
      </c>
      <c r="D137" s="29">
        <f>'Calc Com &amp; Cap'!BC87</f>
        <v>2.467479603805567E-3</v>
      </c>
      <c r="E137" s="29">
        <f>'Calc Com &amp; Cap'!BD87</f>
        <v>4.3951980442786661E-3</v>
      </c>
      <c r="F137" s="29">
        <f>'Calc Com &amp; Cap'!BE87</f>
        <v>7.6723193930829346E-3</v>
      </c>
      <c r="G137" s="29">
        <f>'Calc Com &amp; Cap'!BF87</f>
        <v>8.7903960885573323E-3</v>
      </c>
      <c r="H137" s="29">
        <f>'Calc Com &amp; Cap'!BG87</f>
        <v>6.5927970664179988E-3</v>
      </c>
      <c r="I137" s="29">
        <f>'Calc Com &amp; Cap'!BH87</f>
        <v>2.467479603805567E-3</v>
      </c>
      <c r="J137" s="29">
        <f>'Calc Com &amp; Cap'!BI87</f>
        <v>1.9277184404730991E-4</v>
      </c>
      <c r="K137" s="29">
        <f>'Calc Com &amp; Cap'!BJ87</f>
        <v>1.9277184404730991E-4</v>
      </c>
      <c r="L137" s="29">
        <f>'Calc Com &amp; Cap'!BK87</f>
        <v>1.9277184404730991E-4</v>
      </c>
      <c r="M137" s="29">
        <f>'Calc Com &amp; Cap'!BL87</f>
        <v>1.9277184404730991E-4</v>
      </c>
      <c r="N137" s="30">
        <f>'Calc Com &amp; Cap'!BM87</f>
        <v>1.9277184404730991E-4</v>
      </c>
    </row>
    <row r="138" spans="2:14">
      <c r="B138" s="121" t="s">
        <v>21</v>
      </c>
      <c r="C138" s="29">
        <f>'Calc Com &amp; Cap'!BB88</f>
        <v>2.467479603805567E-3</v>
      </c>
      <c r="D138" s="29">
        <f>'Calc Com &amp; Cap'!BC88</f>
        <v>2.467479603805567E-3</v>
      </c>
      <c r="E138" s="29">
        <f>'Calc Com &amp; Cap'!BD88</f>
        <v>4.3951980442786661E-3</v>
      </c>
      <c r="F138" s="29">
        <f>'Calc Com &amp; Cap'!BE88</f>
        <v>7.6723193930829346E-3</v>
      </c>
      <c r="G138" s="29">
        <f>'Calc Com &amp; Cap'!BF88</f>
        <v>8.7903960885573323E-3</v>
      </c>
      <c r="H138" s="29">
        <f>'Calc Com &amp; Cap'!BG88</f>
        <v>6.5927970664179988E-3</v>
      </c>
      <c r="I138" s="29">
        <f>'Calc Com &amp; Cap'!BH88</f>
        <v>2.467479603805567E-3</v>
      </c>
      <c r="J138" s="29">
        <f>'Calc Com &amp; Cap'!BI88</f>
        <v>1.9277184404730991E-4</v>
      </c>
      <c r="K138" s="29">
        <f>'Calc Com &amp; Cap'!BJ88</f>
        <v>1.9277184404730991E-4</v>
      </c>
      <c r="L138" s="29">
        <f>'Calc Com &amp; Cap'!BK88</f>
        <v>1.9277184404730991E-4</v>
      </c>
      <c r="M138" s="29">
        <f>'Calc Com &amp; Cap'!BL88</f>
        <v>1.9277184404730991E-4</v>
      </c>
      <c r="N138" s="30">
        <f>'Calc Com &amp; Cap'!BM88</f>
        <v>1.9277184404730991E-4</v>
      </c>
    </row>
    <row r="139" spans="2:14" hidden="1">
      <c r="B139" s="121" t="s">
        <v>22</v>
      </c>
      <c r="C139" s="29">
        <f>'Calc Com &amp; Cap'!BB89</f>
        <v>0</v>
      </c>
      <c r="D139" s="29">
        <f>'Calc Com &amp; Cap'!BC89</f>
        <v>0</v>
      </c>
      <c r="E139" s="29">
        <f>'Calc Com &amp; Cap'!BD89</f>
        <v>0</v>
      </c>
      <c r="F139" s="29">
        <f>'Calc Com &amp; Cap'!BE89</f>
        <v>0</v>
      </c>
      <c r="G139" s="29">
        <f>'Calc Com &amp; Cap'!BF89</f>
        <v>0</v>
      </c>
      <c r="H139" s="29">
        <f>'Calc Com &amp; Cap'!BG89</f>
        <v>0</v>
      </c>
      <c r="I139" s="29">
        <f>'Calc Com &amp; Cap'!BH89</f>
        <v>0</v>
      </c>
      <c r="J139" s="29">
        <f>'Calc Com &amp; Cap'!BI89</f>
        <v>0</v>
      </c>
      <c r="K139" s="29">
        <f>'Calc Com &amp; Cap'!BJ89</f>
        <v>0</v>
      </c>
      <c r="L139" s="29">
        <f>'Calc Com &amp; Cap'!BK89</f>
        <v>0</v>
      </c>
      <c r="M139" s="29">
        <f>'Calc Com &amp; Cap'!BL89</f>
        <v>0</v>
      </c>
      <c r="N139" s="30">
        <f>'Calc Com &amp; Cap'!BM89</f>
        <v>0</v>
      </c>
    </row>
    <row r="140" spans="2:14">
      <c r="B140" s="121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30"/>
    </row>
    <row r="141" spans="2:14" ht="13">
      <c r="B141" s="122" t="s">
        <v>80</v>
      </c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30"/>
    </row>
    <row r="142" spans="2:14">
      <c r="B142" s="121" t="s">
        <v>18</v>
      </c>
      <c r="C142" s="29">
        <f>'Calc Com &amp; Cap'!$AW$103</f>
        <v>0.14815999999999999</v>
      </c>
      <c r="D142" s="29">
        <f>'Calc Com &amp; Cap'!$AW$103</f>
        <v>0.14815999999999999</v>
      </c>
      <c r="E142" s="29">
        <f>'Calc Com &amp; Cap'!$AW$103</f>
        <v>0.14815999999999999</v>
      </c>
      <c r="F142" s="29">
        <f>'Calc Com &amp; Cap'!$AX$103</f>
        <v>0.31109999999999999</v>
      </c>
      <c r="G142" s="29">
        <f>'Calc Com &amp; Cap'!$AX$103</f>
        <v>0.31109999999999999</v>
      </c>
      <c r="H142" s="29">
        <f>'Calc Com &amp; Cap'!$AX$103</f>
        <v>0.31109999999999999</v>
      </c>
      <c r="I142" s="29">
        <f>'Calc Com &amp; Cap'!$AY$103</f>
        <v>5.1159999999999997E-2</v>
      </c>
      <c r="J142" s="29">
        <f>'Calc Com &amp; Cap'!$AY$103</f>
        <v>5.1159999999999997E-2</v>
      </c>
      <c r="K142" s="29">
        <f>'Calc Com &amp; Cap'!$AY$103</f>
        <v>5.1159999999999997E-2</v>
      </c>
      <c r="L142" s="29">
        <f>'Calc Com &amp; Cap'!$AZ$103</f>
        <v>1.0059999999999999E-2</v>
      </c>
      <c r="M142" s="29">
        <f>'Calc Com &amp; Cap'!$AZ$103</f>
        <v>1.0059999999999999E-2</v>
      </c>
      <c r="N142" s="30">
        <f>'Calc Com &amp; Cap'!$AZ$103</f>
        <v>1.0059999999999999E-2</v>
      </c>
    </row>
    <row r="143" spans="2:14">
      <c r="B143" s="121" t="s">
        <v>19</v>
      </c>
      <c r="C143" s="29">
        <f>'Calc Com &amp; Cap'!BB104</f>
        <v>4.9388099999999997E-2</v>
      </c>
      <c r="D143" s="29">
        <f>'Calc Com &amp; Cap'!BC104</f>
        <v>4.9388099999999997E-2</v>
      </c>
      <c r="E143" s="29">
        <f>'Calc Com &amp; Cap'!BD104</f>
        <v>6.5850900000000004E-2</v>
      </c>
      <c r="F143" s="29">
        <f>'Calc Com &amp; Cap'!BE104</f>
        <v>0.11523899999999999</v>
      </c>
      <c r="G143" s="29">
        <f>'Calc Com &amp; Cap'!BF104</f>
        <v>0.1317017</v>
      </c>
      <c r="H143" s="29">
        <f>'Calc Com &amp; Cap'!BG104</f>
        <v>9.8776299999999997E-2</v>
      </c>
      <c r="I143" s="29">
        <f>'Calc Com &amp; Cap'!BH104</f>
        <v>4.9388099999999997E-2</v>
      </c>
      <c r="J143" s="29">
        <f>'Calc Com &amp; Cap'!BI104</f>
        <v>3.7398000000000002E-3</v>
      </c>
      <c r="K143" s="29">
        <f>'Calc Com &amp; Cap'!BJ104</f>
        <v>3.7398000000000002E-3</v>
      </c>
      <c r="L143" s="29">
        <f>'Calc Com &amp; Cap'!BK104</f>
        <v>3.7398000000000002E-3</v>
      </c>
      <c r="M143" s="29">
        <f>'Calc Com &amp; Cap'!BL104</f>
        <v>3.7398000000000002E-3</v>
      </c>
      <c r="N143" s="30">
        <f>'Calc Com &amp; Cap'!BM104</f>
        <v>3.7398000000000002E-3</v>
      </c>
    </row>
    <row r="144" spans="2:14">
      <c r="B144" s="121" t="s">
        <v>20</v>
      </c>
      <c r="C144" s="29">
        <f>'Calc Com &amp; Cap'!BB105</f>
        <v>2.4675000000000001E-3</v>
      </c>
      <c r="D144" s="29">
        <f>'Calc Com &amp; Cap'!BC105</f>
        <v>2.4675000000000001E-3</v>
      </c>
      <c r="E144" s="29">
        <f>'Calc Com &amp; Cap'!BD105</f>
        <v>4.3952000000000001E-3</v>
      </c>
      <c r="F144" s="29">
        <f>'Calc Com &amp; Cap'!BE105</f>
        <v>7.6723E-3</v>
      </c>
      <c r="G144" s="29">
        <f>'Calc Com &amp; Cap'!BF105</f>
        <v>8.7904000000000003E-3</v>
      </c>
      <c r="H144" s="29">
        <f>'Calc Com &amp; Cap'!BG105</f>
        <v>6.5928000000000002E-3</v>
      </c>
      <c r="I144" s="29">
        <f>'Calc Com &amp; Cap'!BH105</f>
        <v>2.4675000000000001E-3</v>
      </c>
      <c r="J144" s="29">
        <f>'Calc Com &amp; Cap'!BI105</f>
        <v>1.928E-4</v>
      </c>
      <c r="K144" s="29">
        <f>'Calc Com &amp; Cap'!BJ105</f>
        <v>1.928E-4</v>
      </c>
      <c r="L144" s="29">
        <f>'Calc Com &amp; Cap'!BK105</f>
        <v>1.928E-4</v>
      </c>
      <c r="M144" s="29">
        <f>'Calc Com &amp; Cap'!BL105</f>
        <v>1.928E-4</v>
      </c>
      <c r="N144" s="30">
        <f>'Calc Com &amp; Cap'!BM105</f>
        <v>1.928E-4</v>
      </c>
    </row>
    <row r="145" spans="2:14">
      <c r="B145" s="121" t="s">
        <v>21</v>
      </c>
      <c r="C145" s="29">
        <f>'Calc Com &amp; Cap'!BB106</f>
        <v>2.4675000000000001E-3</v>
      </c>
      <c r="D145" s="29">
        <f>'Calc Com &amp; Cap'!BC106</f>
        <v>2.4675000000000001E-3</v>
      </c>
      <c r="E145" s="29">
        <f>'Calc Com &amp; Cap'!BD106</f>
        <v>4.3952000000000001E-3</v>
      </c>
      <c r="F145" s="29">
        <f>'Calc Com &amp; Cap'!BE106</f>
        <v>7.6723E-3</v>
      </c>
      <c r="G145" s="29">
        <f>'Calc Com &amp; Cap'!BF106</f>
        <v>8.7904000000000003E-3</v>
      </c>
      <c r="H145" s="29">
        <f>'Calc Com &amp; Cap'!BG106</f>
        <v>6.5928000000000002E-3</v>
      </c>
      <c r="I145" s="29">
        <f>'Calc Com &amp; Cap'!BH106</f>
        <v>2.4675000000000001E-3</v>
      </c>
      <c r="J145" s="29">
        <f>'Calc Com &amp; Cap'!BI106</f>
        <v>1.928E-4</v>
      </c>
      <c r="K145" s="29">
        <f>'Calc Com &amp; Cap'!BJ106</f>
        <v>1.928E-4</v>
      </c>
      <c r="L145" s="29">
        <f>'Calc Com &amp; Cap'!BK106</f>
        <v>1.928E-4</v>
      </c>
      <c r="M145" s="29">
        <f>'Calc Com &amp; Cap'!BL106</f>
        <v>1.928E-4</v>
      </c>
      <c r="N145" s="30">
        <f>'Calc Com &amp; Cap'!BM106</f>
        <v>1.928E-4</v>
      </c>
    </row>
    <row r="146" spans="2:14" hidden="1">
      <c r="B146" s="121" t="s">
        <v>22</v>
      </c>
      <c r="C146" s="29">
        <f>'Calc Com &amp; Cap'!BB107</f>
        <v>0</v>
      </c>
      <c r="D146" s="29">
        <f>'Calc Com &amp; Cap'!BC107</f>
        <v>0</v>
      </c>
      <c r="E146" s="29">
        <f>'Calc Com &amp; Cap'!BD107</f>
        <v>0</v>
      </c>
      <c r="F146" s="29">
        <f>'Calc Com &amp; Cap'!BE107</f>
        <v>0</v>
      </c>
      <c r="G146" s="29">
        <f>'Calc Com &amp; Cap'!BF107</f>
        <v>0</v>
      </c>
      <c r="H146" s="29">
        <f>'Calc Com &amp; Cap'!BG107</f>
        <v>0</v>
      </c>
      <c r="I146" s="29">
        <f>'Calc Com &amp; Cap'!BH107</f>
        <v>0</v>
      </c>
      <c r="J146" s="29">
        <f>'Calc Com &amp; Cap'!BI107</f>
        <v>0</v>
      </c>
      <c r="K146" s="29">
        <f>'Calc Com &amp; Cap'!BJ107</f>
        <v>0</v>
      </c>
      <c r="L146" s="29">
        <f>'Calc Com &amp; Cap'!BK107</f>
        <v>0</v>
      </c>
      <c r="M146" s="29">
        <f>'Calc Com &amp; Cap'!BL107</f>
        <v>0</v>
      </c>
      <c r="N146" s="30">
        <f>'Calc Com &amp; Cap'!BM107</f>
        <v>0</v>
      </c>
    </row>
    <row r="147" spans="2:14" ht="13" thickBot="1">
      <c r="B147" s="126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8"/>
    </row>
    <row r="148" spans="2:14" ht="13" thickBot="1"/>
    <row r="149" spans="2:14" ht="13">
      <c r="B149" s="125"/>
      <c r="C149" s="120" t="str">
        <f>F88</f>
        <v>Year 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</row>
    <row r="150" spans="2:14" ht="13">
      <c r="B150" s="122" t="s">
        <v>126</v>
      </c>
      <c r="C150" s="119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8"/>
    </row>
    <row r="151" spans="2:14" ht="13">
      <c r="B151" s="122"/>
      <c r="C151" s="118">
        <f>C133+366</f>
        <v>45933</v>
      </c>
      <c r="D151" s="118">
        <f t="shared" ref="D151:N151" si="7">D133+366</f>
        <v>45964</v>
      </c>
      <c r="E151" s="118">
        <f t="shared" si="7"/>
        <v>45994</v>
      </c>
      <c r="F151" s="118">
        <f t="shared" si="7"/>
        <v>46025</v>
      </c>
      <c r="G151" s="118">
        <f t="shared" si="7"/>
        <v>46056</v>
      </c>
      <c r="H151" s="118">
        <f t="shared" si="7"/>
        <v>46084</v>
      </c>
      <c r="I151" s="118">
        <f t="shared" si="7"/>
        <v>46115</v>
      </c>
      <c r="J151" s="118">
        <f t="shared" si="7"/>
        <v>46145</v>
      </c>
      <c r="K151" s="118">
        <f t="shared" si="7"/>
        <v>46176</v>
      </c>
      <c r="L151" s="118">
        <f t="shared" si="7"/>
        <v>46206</v>
      </c>
      <c r="M151" s="118">
        <f t="shared" si="7"/>
        <v>46237</v>
      </c>
      <c r="N151" s="196">
        <f t="shared" si="7"/>
        <v>46268</v>
      </c>
    </row>
    <row r="152" spans="2:14" ht="13">
      <c r="B152" s="122" t="s">
        <v>79</v>
      </c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30"/>
    </row>
    <row r="153" spans="2:14">
      <c r="B153" s="121" t="s">
        <v>18</v>
      </c>
      <c r="C153" s="29">
        <f>'Calc Com &amp; Cap'!$BQ$94</f>
        <v>0.1575318</v>
      </c>
      <c r="D153" s="29">
        <f>'Calc Com &amp; Cap'!$BQ$94</f>
        <v>0.1575318</v>
      </c>
      <c r="E153" s="29">
        <f>'Calc Com &amp; Cap'!$BQ$94</f>
        <v>0.1575318</v>
      </c>
      <c r="F153" s="29">
        <f>'Calc Com &amp; Cap'!$BR$94</f>
        <v>0.33076339999999999</v>
      </c>
      <c r="G153" s="29">
        <f>'Calc Com &amp; Cap'!$BR$94</f>
        <v>0.33076339999999999</v>
      </c>
      <c r="H153" s="29">
        <f>'Calc Com &amp; Cap'!$BR$94</f>
        <v>0.33076339999999999</v>
      </c>
      <c r="I153" s="29">
        <f>'Calc Com &amp; Cap'!$BS$94</f>
        <v>5.4396199999999999E-2</v>
      </c>
      <c r="J153" s="29">
        <f>'Calc Com &amp; Cap'!$BS$94</f>
        <v>5.4396199999999999E-2</v>
      </c>
      <c r="K153" s="29">
        <f>'Calc Com &amp; Cap'!$BS$94</f>
        <v>5.4396199999999999E-2</v>
      </c>
      <c r="L153" s="29">
        <f>'Calc Com &amp; Cap'!$BT$94</f>
        <v>1.0698900000000001E-2</v>
      </c>
      <c r="M153" s="29">
        <f>'Calc Com &amp; Cap'!$BT$94</f>
        <v>1.0698900000000001E-2</v>
      </c>
      <c r="N153" s="30">
        <f>'Calc Com &amp; Cap'!$BT$94</f>
        <v>1.0698900000000001E-2</v>
      </c>
    </row>
    <row r="154" spans="2:14">
      <c r="B154" s="121" t="s">
        <v>19</v>
      </c>
      <c r="C154" s="29">
        <f>'Calc Com &amp; Cap'!BV95</f>
        <v>5.2510599999999998E-2</v>
      </c>
      <c r="D154" s="29">
        <f>'Calc Com &amp; Cap'!BW95</f>
        <v>5.2510599999999998E-2</v>
      </c>
      <c r="E154" s="29">
        <f>'Calc Com &amp; Cap'!BX95</f>
        <v>7.0014099999999996E-2</v>
      </c>
      <c r="F154" s="29">
        <f>'Calc Com &amp; Cap'!BY95</f>
        <v>0.1225247</v>
      </c>
      <c r="G154" s="29">
        <f>'Calc Com &amp; Cap'!BZ95</f>
        <v>0.14002819999999999</v>
      </c>
      <c r="H154" s="29">
        <f>'Calc Com &amp; Cap'!CA95</f>
        <v>0.1050212</v>
      </c>
      <c r="I154" s="29">
        <f>'Calc Com &amp; Cap'!CB95</f>
        <v>5.2510599999999998E-2</v>
      </c>
      <c r="J154" s="29">
        <f>'Calc Com &amp; Cap'!CC95</f>
        <v>3.9762E-3</v>
      </c>
      <c r="K154" s="29">
        <f>'Calc Com &amp; Cap'!CD95</f>
        <v>3.9762E-3</v>
      </c>
      <c r="L154" s="29">
        <f>'Calc Com &amp; Cap'!CE95</f>
        <v>3.9762E-3</v>
      </c>
      <c r="M154" s="29">
        <f>'Calc Com &amp; Cap'!CF95</f>
        <v>3.9762E-3</v>
      </c>
      <c r="N154" s="30">
        <f>'Calc Com &amp; Cap'!CG95</f>
        <v>3.9762E-3</v>
      </c>
    </row>
    <row r="155" spans="2:14">
      <c r="B155" s="121" t="s">
        <v>20</v>
      </c>
      <c r="C155" s="29">
        <f>'Calc Com &amp; Cap'!BV96</f>
        <v>2.6235E-3</v>
      </c>
      <c r="D155" s="29">
        <f>'Calc Com &amp; Cap'!BW96</f>
        <v>2.6235E-3</v>
      </c>
      <c r="E155" s="29">
        <f>'Calc Com &amp; Cap'!BX96</f>
        <v>4.6731000000000003E-3</v>
      </c>
      <c r="F155" s="29">
        <f>'Calc Com &amp; Cap'!BY96</f>
        <v>8.1574000000000004E-3</v>
      </c>
      <c r="G155" s="29">
        <f>'Calc Com &amp; Cap'!BZ96</f>
        <v>9.3460999999999995E-3</v>
      </c>
      <c r="H155" s="29">
        <f>'Calc Com &amp; Cap'!CA96</f>
        <v>7.0096000000000004E-3</v>
      </c>
      <c r="I155" s="29">
        <f>'Calc Com &amp; Cap'!CB96</f>
        <v>2.6235E-3</v>
      </c>
      <c r="J155" s="29">
        <f>'Calc Com &amp; Cap'!CC96</f>
        <v>2.05E-4</v>
      </c>
      <c r="K155" s="29">
        <f>'Calc Com &amp; Cap'!CD96</f>
        <v>2.05E-4</v>
      </c>
      <c r="L155" s="29">
        <f>'Calc Com &amp; Cap'!CE96</f>
        <v>2.05E-4</v>
      </c>
      <c r="M155" s="29">
        <f>'Calc Com &amp; Cap'!CF96</f>
        <v>2.05E-4</v>
      </c>
      <c r="N155" s="30">
        <f>'Calc Com &amp; Cap'!CG96</f>
        <v>2.05E-4</v>
      </c>
    </row>
    <row r="156" spans="2:14">
      <c r="B156" s="121" t="s">
        <v>21</v>
      </c>
      <c r="C156" s="29">
        <f>'Calc Com &amp; Cap'!BV97</f>
        <v>2.6235E-3</v>
      </c>
      <c r="D156" s="29">
        <f>'Calc Com &amp; Cap'!BW97</f>
        <v>2.6235E-3</v>
      </c>
      <c r="E156" s="29">
        <f>'Calc Com &amp; Cap'!BX97</f>
        <v>4.6731000000000003E-3</v>
      </c>
      <c r="F156" s="29">
        <f>'Calc Com &amp; Cap'!BY97</f>
        <v>8.1574000000000004E-3</v>
      </c>
      <c r="G156" s="29">
        <f>'Calc Com &amp; Cap'!BZ97</f>
        <v>9.3460999999999995E-3</v>
      </c>
      <c r="H156" s="29">
        <f>'Calc Com &amp; Cap'!CA97</f>
        <v>7.0096000000000004E-3</v>
      </c>
      <c r="I156" s="29">
        <f>'Calc Com &amp; Cap'!CB97</f>
        <v>2.6235E-3</v>
      </c>
      <c r="J156" s="29">
        <f>'Calc Com &amp; Cap'!CC97</f>
        <v>2.05E-4</v>
      </c>
      <c r="K156" s="29">
        <f>'Calc Com &amp; Cap'!CD97</f>
        <v>2.05E-4</v>
      </c>
      <c r="L156" s="29">
        <f>'Calc Com &amp; Cap'!CE97</f>
        <v>2.05E-4</v>
      </c>
      <c r="M156" s="29">
        <f>'Calc Com &amp; Cap'!CF97</f>
        <v>2.05E-4</v>
      </c>
      <c r="N156" s="30">
        <f>'Calc Com &amp; Cap'!CG97</f>
        <v>2.05E-4</v>
      </c>
    </row>
    <row r="157" spans="2:14" hidden="1">
      <c r="B157" s="121" t="s">
        <v>22</v>
      </c>
      <c r="C157" s="29">
        <f>'Calc Com &amp; Cap'!BV98</f>
        <v>0</v>
      </c>
      <c r="D157" s="29">
        <f>'Calc Com &amp; Cap'!BW98</f>
        <v>0</v>
      </c>
      <c r="E157" s="29">
        <f>'Calc Com &amp; Cap'!BX98</f>
        <v>0</v>
      </c>
      <c r="F157" s="29">
        <f>'Calc Com &amp; Cap'!BY98</f>
        <v>0</v>
      </c>
      <c r="G157" s="29">
        <f>'Calc Com &amp; Cap'!BZ98</f>
        <v>0</v>
      </c>
      <c r="H157" s="29">
        <f>'Calc Com &amp; Cap'!CA98</f>
        <v>0</v>
      </c>
      <c r="I157" s="29">
        <f>'Calc Com &amp; Cap'!CB98</f>
        <v>0</v>
      </c>
      <c r="J157" s="29">
        <f>'Calc Com &amp; Cap'!CC98</f>
        <v>0</v>
      </c>
      <c r="K157" s="29">
        <f>'Calc Com &amp; Cap'!CD98</f>
        <v>0</v>
      </c>
      <c r="L157" s="29">
        <f>'Calc Com &amp; Cap'!CE98</f>
        <v>0</v>
      </c>
      <c r="M157" s="29">
        <f>'Calc Com &amp; Cap'!CF98</f>
        <v>0</v>
      </c>
      <c r="N157" s="30">
        <f>'Calc Com &amp; Cap'!CG98</f>
        <v>0</v>
      </c>
    </row>
    <row r="158" spans="2:14">
      <c r="B158" s="121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30"/>
    </row>
    <row r="159" spans="2:14" ht="13">
      <c r="B159" s="122" t="s">
        <v>80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30"/>
    </row>
    <row r="160" spans="2:14">
      <c r="B160" s="121" t="s">
        <v>18</v>
      </c>
      <c r="C160" s="29">
        <f>'Calc Com &amp; Cap'!$BQ$103</f>
        <v>0.15753</v>
      </c>
      <c r="D160" s="29">
        <f>'Calc Com &amp; Cap'!$BQ$103</f>
        <v>0.15753</v>
      </c>
      <c r="E160" s="29">
        <f>'Calc Com &amp; Cap'!$BQ$103</f>
        <v>0.15753</v>
      </c>
      <c r="F160" s="29">
        <f>'Calc Com &amp; Cap'!$BR$103</f>
        <v>0.33076</v>
      </c>
      <c r="G160" s="29">
        <f>'Calc Com &amp; Cap'!$BR$103</f>
        <v>0.33076</v>
      </c>
      <c r="H160" s="29">
        <f>'Calc Com &amp; Cap'!$BR$103</f>
        <v>0.33076</v>
      </c>
      <c r="I160" s="29">
        <f>'Calc Com &amp; Cap'!$BS$103</f>
        <v>5.4399999999999997E-2</v>
      </c>
      <c r="J160" s="29">
        <f>'Calc Com &amp; Cap'!$BS$103</f>
        <v>5.4399999999999997E-2</v>
      </c>
      <c r="K160" s="29">
        <f>'Calc Com &amp; Cap'!$BS$103</f>
        <v>5.4399999999999997E-2</v>
      </c>
      <c r="L160" s="29">
        <f>'Calc Com &amp; Cap'!$BT$103</f>
        <v>1.0699999999999999E-2</v>
      </c>
      <c r="M160" s="29">
        <f>'Calc Com &amp; Cap'!$BT$103</f>
        <v>1.0699999999999999E-2</v>
      </c>
      <c r="N160" s="30">
        <f>'Calc Com &amp; Cap'!$BT$103</f>
        <v>1.0699999999999999E-2</v>
      </c>
    </row>
    <row r="161" spans="2:14">
      <c r="B161" s="121" t="s">
        <v>19</v>
      </c>
      <c r="C161" s="29">
        <f>'Calc Com &amp; Cap'!BV95</f>
        <v>5.2510599999999998E-2</v>
      </c>
      <c r="D161" s="29">
        <f>'Calc Com &amp; Cap'!BW95</f>
        <v>5.2510599999999998E-2</v>
      </c>
      <c r="E161" s="29">
        <f>'Calc Com &amp; Cap'!BX95</f>
        <v>7.0014099999999996E-2</v>
      </c>
      <c r="F161" s="29">
        <f>'Calc Com &amp; Cap'!BY95</f>
        <v>0.1225247</v>
      </c>
      <c r="G161" s="29">
        <f>'Calc Com &amp; Cap'!BZ95</f>
        <v>0.14002819999999999</v>
      </c>
      <c r="H161" s="29">
        <f>'Calc Com &amp; Cap'!CA95</f>
        <v>0.1050212</v>
      </c>
      <c r="I161" s="29">
        <f>'Calc Com &amp; Cap'!CB95</f>
        <v>5.2510599999999998E-2</v>
      </c>
      <c r="J161" s="29">
        <f>'Calc Com &amp; Cap'!CC95</f>
        <v>3.9762E-3</v>
      </c>
      <c r="K161" s="29">
        <f>'Calc Com &amp; Cap'!CD95</f>
        <v>3.9762E-3</v>
      </c>
      <c r="L161" s="29">
        <f>'Calc Com &amp; Cap'!CE95</f>
        <v>3.9762E-3</v>
      </c>
      <c r="M161" s="29">
        <f>'Calc Com &amp; Cap'!CF95</f>
        <v>3.9762E-3</v>
      </c>
      <c r="N161" s="30">
        <f>'Calc Com &amp; Cap'!CG95</f>
        <v>3.9762E-3</v>
      </c>
    </row>
    <row r="162" spans="2:14">
      <c r="B162" s="121" t="s">
        <v>20</v>
      </c>
      <c r="C162" s="29">
        <f>'Calc Com &amp; Cap'!BV96</f>
        <v>2.6235E-3</v>
      </c>
      <c r="D162" s="29">
        <f>'Calc Com &amp; Cap'!BW96</f>
        <v>2.6235E-3</v>
      </c>
      <c r="E162" s="29">
        <f>'Calc Com &amp; Cap'!BX96</f>
        <v>4.6731000000000003E-3</v>
      </c>
      <c r="F162" s="29">
        <f>'Calc Com &amp; Cap'!BY96</f>
        <v>8.1574000000000004E-3</v>
      </c>
      <c r="G162" s="29">
        <f>'Calc Com &amp; Cap'!BZ96</f>
        <v>9.3460999999999995E-3</v>
      </c>
      <c r="H162" s="29">
        <f>'Calc Com &amp; Cap'!CA96</f>
        <v>7.0096000000000004E-3</v>
      </c>
      <c r="I162" s="29">
        <f>'Calc Com &amp; Cap'!CB96</f>
        <v>2.6235E-3</v>
      </c>
      <c r="J162" s="29">
        <f>'Calc Com &amp; Cap'!CC96</f>
        <v>2.05E-4</v>
      </c>
      <c r="K162" s="29">
        <f>'Calc Com &amp; Cap'!CD96</f>
        <v>2.05E-4</v>
      </c>
      <c r="L162" s="29">
        <f>'Calc Com &amp; Cap'!CE96</f>
        <v>2.05E-4</v>
      </c>
      <c r="M162" s="29">
        <f>'Calc Com &amp; Cap'!CF96</f>
        <v>2.05E-4</v>
      </c>
      <c r="N162" s="30">
        <f>'Calc Com &amp; Cap'!CG96</f>
        <v>2.05E-4</v>
      </c>
    </row>
    <row r="163" spans="2:14">
      <c r="B163" s="121" t="s">
        <v>21</v>
      </c>
      <c r="C163" s="29">
        <f>'Calc Com &amp; Cap'!BV97</f>
        <v>2.6235E-3</v>
      </c>
      <c r="D163" s="29">
        <f>'Calc Com &amp; Cap'!BW97</f>
        <v>2.6235E-3</v>
      </c>
      <c r="E163" s="29">
        <f>'Calc Com &amp; Cap'!BX97</f>
        <v>4.6731000000000003E-3</v>
      </c>
      <c r="F163" s="29">
        <f>'Calc Com &amp; Cap'!BY97</f>
        <v>8.1574000000000004E-3</v>
      </c>
      <c r="G163" s="29">
        <f>'Calc Com &amp; Cap'!BZ97</f>
        <v>9.3460999999999995E-3</v>
      </c>
      <c r="H163" s="29">
        <f>'Calc Com &amp; Cap'!CA97</f>
        <v>7.0096000000000004E-3</v>
      </c>
      <c r="I163" s="29">
        <f>'Calc Com &amp; Cap'!CB97</f>
        <v>2.6235E-3</v>
      </c>
      <c r="J163" s="29">
        <f>'Calc Com &amp; Cap'!CC97</f>
        <v>2.05E-4</v>
      </c>
      <c r="K163" s="29">
        <f>'Calc Com &amp; Cap'!CD97</f>
        <v>2.05E-4</v>
      </c>
      <c r="L163" s="29">
        <f>'Calc Com &amp; Cap'!CE97</f>
        <v>2.05E-4</v>
      </c>
      <c r="M163" s="29">
        <f>'Calc Com &amp; Cap'!CF97</f>
        <v>2.05E-4</v>
      </c>
      <c r="N163" s="30">
        <f>'Calc Com &amp; Cap'!CG97</f>
        <v>2.05E-4</v>
      </c>
    </row>
    <row r="164" spans="2:14" hidden="1">
      <c r="B164" s="121" t="s">
        <v>22</v>
      </c>
      <c r="C164" s="29">
        <f>'Calc Com &amp; Cap'!BV98</f>
        <v>0</v>
      </c>
      <c r="D164" s="29">
        <f>'Calc Com &amp; Cap'!BW98</f>
        <v>0</v>
      </c>
      <c r="E164" s="29">
        <f>'Calc Com &amp; Cap'!BX98</f>
        <v>0</v>
      </c>
      <c r="F164" s="29">
        <f>'Calc Com &amp; Cap'!BY98</f>
        <v>0</v>
      </c>
      <c r="G164" s="29">
        <f>'Calc Com &amp; Cap'!BZ98</f>
        <v>0</v>
      </c>
      <c r="H164" s="29">
        <f>'Calc Com &amp; Cap'!CA98</f>
        <v>0</v>
      </c>
      <c r="I164" s="29">
        <f>'Calc Com &amp; Cap'!CB98</f>
        <v>0</v>
      </c>
      <c r="J164" s="29">
        <f>'Calc Com &amp; Cap'!CC98</f>
        <v>0</v>
      </c>
      <c r="K164" s="29">
        <f>'Calc Com &amp; Cap'!CD98</f>
        <v>0</v>
      </c>
      <c r="L164" s="29">
        <f>'Calc Com &amp; Cap'!CE98</f>
        <v>0</v>
      </c>
      <c r="M164" s="29">
        <f>'Calc Com &amp; Cap'!CF98</f>
        <v>0</v>
      </c>
      <c r="N164" s="30">
        <f>'Calc Com &amp; Cap'!CG98</f>
        <v>0</v>
      </c>
    </row>
    <row r="165" spans="2:14" ht="13" thickBot="1">
      <c r="B165" s="126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8"/>
    </row>
    <row r="166" spans="2:14" ht="13" thickBot="1"/>
    <row r="167" spans="2:14" ht="13">
      <c r="B167" s="125"/>
      <c r="C167" s="120" t="str">
        <f>G88</f>
        <v>Year 5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30"/>
    </row>
    <row r="168" spans="2:14" ht="13">
      <c r="B168" s="122" t="s">
        <v>126</v>
      </c>
      <c r="C168" s="124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31"/>
    </row>
    <row r="169" spans="2:14" ht="13">
      <c r="B169" s="122"/>
      <c r="C169" s="118">
        <f>C151+365</f>
        <v>46298</v>
      </c>
      <c r="D169" s="118">
        <f t="shared" ref="D169:N169" si="8">D151+365</f>
        <v>46329</v>
      </c>
      <c r="E169" s="118">
        <f t="shared" si="8"/>
        <v>46359</v>
      </c>
      <c r="F169" s="118">
        <f t="shared" si="8"/>
        <v>46390</v>
      </c>
      <c r="G169" s="118">
        <f t="shared" si="8"/>
        <v>46421</v>
      </c>
      <c r="H169" s="118">
        <f t="shared" si="8"/>
        <v>46449</v>
      </c>
      <c r="I169" s="118">
        <f t="shared" si="8"/>
        <v>46480</v>
      </c>
      <c r="J169" s="118">
        <f t="shared" si="8"/>
        <v>46510</v>
      </c>
      <c r="K169" s="118">
        <f t="shared" si="8"/>
        <v>46541</v>
      </c>
      <c r="L169" s="118">
        <f t="shared" si="8"/>
        <v>46571</v>
      </c>
      <c r="M169" s="118">
        <f t="shared" si="8"/>
        <v>46602</v>
      </c>
      <c r="N169" s="196">
        <f t="shared" si="8"/>
        <v>46633</v>
      </c>
    </row>
    <row r="170" spans="2:14" ht="13">
      <c r="B170" s="122" t="s">
        <v>79</v>
      </c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3"/>
    </row>
    <row r="171" spans="2:14">
      <c r="B171" s="123" t="s">
        <v>18</v>
      </c>
      <c r="C171" s="132">
        <f>'Calc Com &amp; Cap'!$CK$94</f>
        <v>0.15773999999999999</v>
      </c>
      <c r="D171" s="132">
        <f>'Calc Com &amp; Cap'!$CK$94</f>
        <v>0.15773999999999999</v>
      </c>
      <c r="E171" s="132">
        <f>'Calc Com &amp; Cap'!$CK$94</f>
        <v>0.15773999999999999</v>
      </c>
      <c r="F171" s="132">
        <f>'Calc Com &amp; Cap'!$CL$94</f>
        <v>0.33119999999999999</v>
      </c>
      <c r="G171" s="132">
        <f>'Calc Com &amp; Cap'!$CL$94</f>
        <v>0.33119999999999999</v>
      </c>
      <c r="H171" s="132">
        <f>'Calc Com &amp; Cap'!$CL$94</f>
        <v>0.33119999999999999</v>
      </c>
      <c r="I171" s="132">
        <f>'Calc Com &amp; Cap'!$CM$94</f>
        <v>5.4469999999999998E-2</v>
      </c>
      <c r="J171" s="132">
        <f>'Calc Com &amp; Cap'!$CM$94</f>
        <v>5.4469999999999998E-2</v>
      </c>
      <c r="K171" s="132">
        <f>'Calc Com &amp; Cap'!$CM$94</f>
        <v>5.4469999999999998E-2</v>
      </c>
      <c r="L171" s="132">
        <f>'Calc Com &amp; Cap'!$CN$94</f>
        <v>1.0710000000000001E-2</v>
      </c>
      <c r="M171" s="132">
        <f>'Calc Com &amp; Cap'!$CN$94</f>
        <v>1.0710000000000001E-2</v>
      </c>
      <c r="N171" s="133">
        <f>'Calc Com &amp; Cap'!$CN$94</f>
        <v>1.0710000000000001E-2</v>
      </c>
    </row>
    <row r="172" spans="2:14">
      <c r="B172" s="123" t="s">
        <v>19</v>
      </c>
      <c r="C172" s="132">
        <f>'Calc Com &amp; Cap'!CP95</f>
        <v>5.2580500000000002E-2</v>
      </c>
      <c r="D172" s="132">
        <f>'Calc Com &amp; Cap'!CQ95</f>
        <v>5.2580500000000002E-2</v>
      </c>
      <c r="E172" s="132">
        <f>'Calc Com &amp; Cap'!CR95</f>
        <v>7.01074E-2</v>
      </c>
      <c r="F172" s="132">
        <f>'Calc Com &amp; Cap'!CS95</f>
        <v>0.1226879</v>
      </c>
      <c r="G172" s="132">
        <f>'Calc Com &amp; Cap'!CT95</f>
        <v>0.1402148</v>
      </c>
      <c r="H172" s="132">
        <f>'Calc Com &amp; Cap'!CU95</f>
        <v>0.10516109999999999</v>
      </c>
      <c r="I172" s="132">
        <f>'Calc Com &amp; Cap'!CV95</f>
        <v>5.2580500000000002E-2</v>
      </c>
      <c r="J172" s="132">
        <f>'Calc Com &amp; Cap'!CW95</f>
        <v>3.9814999999999998E-3</v>
      </c>
      <c r="K172" s="132">
        <f>'Calc Com &amp; Cap'!CX95</f>
        <v>3.9814999999999998E-3</v>
      </c>
      <c r="L172" s="132">
        <f>'Calc Com &amp; Cap'!CY95</f>
        <v>3.9814999999999998E-3</v>
      </c>
      <c r="M172" s="132">
        <f>'Calc Com &amp; Cap'!CZ95</f>
        <v>3.9814999999999998E-3</v>
      </c>
      <c r="N172" s="133">
        <f>'Calc Com &amp; Cap'!DA95</f>
        <v>3.9814999999999998E-3</v>
      </c>
    </row>
    <row r="173" spans="2:14">
      <c r="B173" s="123" t="s">
        <v>20</v>
      </c>
      <c r="C173" s="132">
        <f>'Calc Com &amp; Cap'!CP96</f>
        <v>2.627E-3</v>
      </c>
      <c r="D173" s="132">
        <f>'Calc Com &amp; Cap'!CQ96</f>
        <v>2.627E-3</v>
      </c>
      <c r="E173" s="132">
        <f>'Calc Com &amp; Cap'!CR96</f>
        <v>4.6793E-3</v>
      </c>
      <c r="F173" s="132">
        <f>'Calc Com &amp; Cap'!CS96</f>
        <v>8.1682000000000005E-3</v>
      </c>
      <c r="G173" s="132">
        <f>'Calc Com &amp; Cap'!CT96</f>
        <v>9.3585999999999999E-3</v>
      </c>
      <c r="H173" s="132">
        <f>'Calc Com &amp; Cap'!CU96</f>
        <v>7.0188999999999998E-3</v>
      </c>
      <c r="I173" s="132">
        <f>'Calc Com &amp; Cap'!CV96</f>
        <v>2.627E-3</v>
      </c>
      <c r="J173" s="132">
        <f>'Calc Com &amp; Cap'!CW96</f>
        <v>2.052E-4</v>
      </c>
      <c r="K173" s="132">
        <f>'Calc Com &amp; Cap'!CX96</f>
        <v>2.052E-4</v>
      </c>
      <c r="L173" s="132">
        <f>'Calc Com &amp; Cap'!CY96</f>
        <v>2.052E-4</v>
      </c>
      <c r="M173" s="132">
        <f>'Calc Com &amp; Cap'!CZ96</f>
        <v>2.052E-4</v>
      </c>
      <c r="N173" s="133">
        <f>'Calc Com &amp; Cap'!DA96</f>
        <v>2.052E-4</v>
      </c>
    </row>
    <row r="174" spans="2:14">
      <c r="B174" s="123" t="s">
        <v>21</v>
      </c>
      <c r="C174" s="132">
        <f>'Calc Com &amp; Cap'!CP97</f>
        <v>2.627E-3</v>
      </c>
      <c r="D174" s="132">
        <f>'Calc Com &amp; Cap'!CQ97</f>
        <v>2.627E-3</v>
      </c>
      <c r="E174" s="132">
        <f>'Calc Com &amp; Cap'!CR97</f>
        <v>4.6793E-3</v>
      </c>
      <c r="F174" s="132">
        <f>'Calc Com &amp; Cap'!CS97</f>
        <v>8.1682000000000005E-3</v>
      </c>
      <c r="G174" s="132">
        <f>'Calc Com &amp; Cap'!CT97</f>
        <v>9.3585999999999999E-3</v>
      </c>
      <c r="H174" s="132">
        <f>'Calc Com &amp; Cap'!CU97</f>
        <v>7.0188999999999998E-3</v>
      </c>
      <c r="I174" s="132">
        <f>'Calc Com &amp; Cap'!CV97</f>
        <v>2.627E-3</v>
      </c>
      <c r="J174" s="132">
        <f>'Calc Com &amp; Cap'!CW97</f>
        <v>2.052E-4</v>
      </c>
      <c r="K174" s="132">
        <f>'Calc Com &amp; Cap'!CX97</f>
        <v>2.052E-4</v>
      </c>
      <c r="L174" s="132">
        <f>'Calc Com &amp; Cap'!CY97</f>
        <v>2.052E-4</v>
      </c>
      <c r="M174" s="132">
        <f>'Calc Com &amp; Cap'!CZ97</f>
        <v>2.052E-4</v>
      </c>
      <c r="N174" s="133">
        <f>'Calc Com &amp; Cap'!DA97</f>
        <v>2.052E-4</v>
      </c>
    </row>
    <row r="175" spans="2:14" hidden="1">
      <c r="B175" s="123" t="s">
        <v>22</v>
      </c>
      <c r="C175" s="132">
        <f>'Calc Com &amp; Cap'!CP98</f>
        <v>0</v>
      </c>
      <c r="D175" s="132">
        <f>'Calc Com &amp; Cap'!CQ98</f>
        <v>0</v>
      </c>
      <c r="E175" s="132">
        <f>'Calc Com &amp; Cap'!CR98</f>
        <v>0</v>
      </c>
      <c r="F175" s="132">
        <f>'Calc Com &amp; Cap'!CS98</f>
        <v>0</v>
      </c>
      <c r="G175" s="132">
        <f>'Calc Com &amp; Cap'!CT98</f>
        <v>0</v>
      </c>
      <c r="H175" s="132">
        <f>'Calc Com &amp; Cap'!CU98</f>
        <v>0</v>
      </c>
      <c r="I175" s="132">
        <f>'Calc Com &amp; Cap'!CV98</f>
        <v>0</v>
      </c>
      <c r="J175" s="132">
        <f>'Calc Com &amp; Cap'!CW98</f>
        <v>0</v>
      </c>
      <c r="K175" s="132">
        <f>'Calc Com &amp; Cap'!CX98</f>
        <v>0</v>
      </c>
      <c r="L175" s="132">
        <f>'Calc Com &amp; Cap'!CY98</f>
        <v>0</v>
      </c>
      <c r="M175" s="132">
        <f>'Calc Com &amp; Cap'!CZ98</f>
        <v>0</v>
      </c>
      <c r="N175" s="133">
        <f>'Calc Com &amp; Cap'!DA98</f>
        <v>0</v>
      </c>
    </row>
    <row r="176" spans="2:14">
      <c r="B176" s="123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3"/>
    </row>
    <row r="177" spans="2:14" ht="13">
      <c r="B177" s="122" t="s">
        <v>80</v>
      </c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3"/>
    </row>
    <row r="178" spans="2:14">
      <c r="B178" s="123" t="s">
        <v>18</v>
      </c>
      <c r="C178" s="132">
        <f>'Calc Com &amp; Cap'!$CK$103</f>
        <v>0.15773999999999999</v>
      </c>
      <c r="D178" s="132">
        <f>'Calc Com &amp; Cap'!$CK$103</f>
        <v>0.15773999999999999</v>
      </c>
      <c r="E178" s="132">
        <f>'Calc Com &amp; Cap'!$CK$103</f>
        <v>0.15773999999999999</v>
      </c>
      <c r="F178" s="132">
        <f>'Calc Com &amp; Cap'!$CL$103</f>
        <v>0.33119999999999999</v>
      </c>
      <c r="G178" s="132">
        <f>'Calc Com &amp; Cap'!$CL$103</f>
        <v>0.33119999999999999</v>
      </c>
      <c r="H178" s="132">
        <f>'Calc Com &amp; Cap'!$CL$103</f>
        <v>0.33119999999999999</v>
      </c>
      <c r="I178" s="132">
        <f>'Calc Com &amp; Cap'!$CM$103</f>
        <v>5.4469999999999998E-2</v>
      </c>
      <c r="J178" s="132">
        <f>'Calc Com &amp; Cap'!$CM$103</f>
        <v>5.4469999999999998E-2</v>
      </c>
      <c r="K178" s="132">
        <f>'Calc Com &amp; Cap'!$CM$103</f>
        <v>5.4469999999999998E-2</v>
      </c>
      <c r="L178" s="132">
        <f>'Calc Com &amp; Cap'!$CN$103</f>
        <v>1.0710000000000001E-2</v>
      </c>
      <c r="M178" s="132">
        <f>'Calc Com &amp; Cap'!$CN$103</f>
        <v>1.0710000000000001E-2</v>
      </c>
      <c r="N178" s="133">
        <f>'Calc Com &amp; Cap'!$CN$103</f>
        <v>1.0710000000000001E-2</v>
      </c>
    </row>
    <row r="179" spans="2:14">
      <c r="B179" s="123" t="s">
        <v>19</v>
      </c>
      <c r="C179" s="132">
        <f>'Calc Com &amp; Cap'!CP104</f>
        <v>5.2580500000000002E-2</v>
      </c>
      <c r="D179" s="132">
        <f>'Calc Com &amp; Cap'!CQ104</f>
        <v>5.2580500000000002E-2</v>
      </c>
      <c r="E179" s="132">
        <f>'Calc Com &amp; Cap'!CR104</f>
        <v>7.01074E-2</v>
      </c>
      <c r="F179" s="132">
        <f>'Calc Com &amp; Cap'!CS104</f>
        <v>0.1226879</v>
      </c>
      <c r="G179" s="132">
        <f>'Calc Com &amp; Cap'!CT104</f>
        <v>0.1402148</v>
      </c>
      <c r="H179" s="132">
        <f>'Calc Com &amp; Cap'!CU104</f>
        <v>0.10516109999999999</v>
      </c>
      <c r="I179" s="132">
        <f>'Calc Com &amp; Cap'!CV104</f>
        <v>5.2580500000000002E-2</v>
      </c>
      <c r="J179" s="132">
        <f>'Calc Com &amp; Cap'!CW104</f>
        <v>3.9814999999999998E-3</v>
      </c>
      <c r="K179" s="132">
        <f>'Calc Com &amp; Cap'!CX104</f>
        <v>3.9814999999999998E-3</v>
      </c>
      <c r="L179" s="132">
        <f>'Calc Com &amp; Cap'!CY104</f>
        <v>3.9814999999999998E-3</v>
      </c>
      <c r="M179" s="132">
        <f>'Calc Com &amp; Cap'!CZ104</f>
        <v>3.9814999999999998E-3</v>
      </c>
      <c r="N179" s="133">
        <f>'Calc Com &amp; Cap'!DA104</f>
        <v>3.9814999999999998E-3</v>
      </c>
    </row>
    <row r="180" spans="2:14">
      <c r="B180" s="123" t="s">
        <v>20</v>
      </c>
      <c r="C180" s="132">
        <f>'Calc Com &amp; Cap'!CP105</f>
        <v>2.627E-3</v>
      </c>
      <c r="D180" s="132">
        <f>'Calc Com &amp; Cap'!CQ105</f>
        <v>2.627E-3</v>
      </c>
      <c r="E180" s="132">
        <f>'Calc Com &amp; Cap'!CR105</f>
        <v>4.6793E-3</v>
      </c>
      <c r="F180" s="132">
        <f>'Calc Com &amp; Cap'!CS105</f>
        <v>8.1682000000000005E-3</v>
      </c>
      <c r="G180" s="132">
        <f>'Calc Com &amp; Cap'!CT105</f>
        <v>9.3585999999999999E-3</v>
      </c>
      <c r="H180" s="132">
        <f>'Calc Com &amp; Cap'!CU105</f>
        <v>7.0188999999999998E-3</v>
      </c>
      <c r="I180" s="132">
        <f>'Calc Com &amp; Cap'!CV105</f>
        <v>2.627E-3</v>
      </c>
      <c r="J180" s="132">
        <f>'Calc Com &amp; Cap'!CW105</f>
        <v>2.052E-4</v>
      </c>
      <c r="K180" s="132">
        <f>'Calc Com &amp; Cap'!CX105</f>
        <v>2.052E-4</v>
      </c>
      <c r="L180" s="132">
        <f>'Calc Com &amp; Cap'!CY105</f>
        <v>2.052E-4</v>
      </c>
      <c r="M180" s="132">
        <f>'Calc Com &amp; Cap'!CZ105</f>
        <v>2.052E-4</v>
      </c>
      <c r="N180" s="133">
        <f>'Calc Com &amp; Cap'!DA105</f>
        <v>2.052E-4</v>
      </c>
    </row>
    <row r="181" spans="2:14">
      <c r="B181" s="123" t="s">
        <v>21</v>
      </c>
      <c r="C181" s="132">
        <f>'Calc Com &amp; Cap'!CP106</f>
        <v>2.627E-3</v>
      </c>
      <c r="D181" s="132">
        <f>'Calc Com &amp; Cap'!CQ106</f>
        <v>2.627E-3</v>
      </c>
      <c r="E181" s="132">
        <f>'Calc Com &amp; Cap'!CR106</f>
        <v>4.6793E-3</v>
      </c>
      <c r="F181" s="132">
        <f>'Calc Com &amp; Cap'!CS106</f>
        <v>8.1682000000000005E-3</v>
      </c>
      <c r="G181" s="132">
        <f>'Calc Com &amp; Cap'!CT106</f>
        <v>9.3585999999999999E-3</v>
      </c>
      <c r="H181" s="132">
        <f>'Calc Com &amp; Cap'!CU106</f>
        <v>7.0188999999999998E-3</v>
      </c>
      <c r="I181" s="132">
        <f>'Calc Com &amp; Cap'!CV106</f>
        <v>2.627E-3</v>
      </c>
      <c r="J181" s="132">
        <f>'Calc Com &amp; Cap'!CW106</f>
        <v>2.052E-4</v>
      </c>
      <c r="K181" s="132">
        <f>'Calc Com &amp; Cap'!CX106</f>
        <v>2.052E-4</v>
      </c>
      <c r="L181" s="132">
        <f>'Calc Com &amp; Cap'!CY106</f>
        <v>2.052E-4</v>
      </c>
      <c r="M181" s="132">
        <f>'Calc Com &amp; Cap'!CZ106</f>
        <v>2.052E-4</v>
      </c>
      <c r="N181" s="133">
        <f>'Calc Com &amp; Cap'!DA106</f>
        <v>2.052E-4</v>
      </c>
    </row>
    <row r="182" spans="2:14" hidden="1">
      <c r="B182" s="123" t="s">
        <v>22</v>
      </c>
      <c r="C182" s="132">
        <f>'Calc Com &amp; Cap'!CP107</f>
        <v>0</v>
      </c>
      <c r="D182" s="132">
        <f>'Calc Com &amp; Cap'!CQ107</f>
        <v>0</v>
      </c>
      <c r="E182" s="132">
        <f>'Calc Com &amp; Cap'!CR107</f>
        <v>0</v>
      </c>
      <c r="F182" s="132">
        <f>'Calc Com &amp; Cap'!CS107</f>
        <v>0</v>
      </c>
      <c r="G182" s="132">
        <f>'Calc Com &amp; Cap'!CT107</f>
        <v>0</v>
      </c>
      <c r="H182" s="132">
        <f>'Calc Com &amp; Cap'!CU107</f>
        <v>0</v>
      </c>
      <c r="I182" s="132">
        <f>'Calc Com &amp; Cap'!CV107</f>
        <v>0</v>
      </c>
      <c r="J182" s="132">
        <f>'Calc Com &amp; Cap'!CW107</f>
        <v>0</v>
      </c>
      <c r="K182" s="132">
        <f>'Calc Com &amp; Cap'!CX107</f>
        <v>0</v>
      </c>
      <c r="L182" s="132">
        <f>'Calc Com &amp; Cap'!CY107</f>
        <v>0</v>
      </c>
      <c r="M182" s="132">
        <f>'Calc Com &amp; Cap'!CZ107</f>
        <v>0</v>
      </c>
      <c r="N182" s="133">
        <f>'Calc Com &amp; Cap'!DA107</f>
        <v>0</v>
      </c>
    </row>
    <row r="183" spans="2:14" ht="13" thickBot="1">
      <c r="B183" s="134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6"/>
    </row>
    <row r="184" spans="2:14"/>
    <row r="185" spans="2:14"/>
    <row r="186" spans="2:14"/>
    <row r="187" spans="2:14"/>
    <row r="188" spans="2:14"/>
    <row r="189" spans="2:14"/>
    <row r="190" spans="2:14"/>
    <row r="191" spans="2:14"/>
    <row r="192" spans="2:14"/>
    <row r="193" spans="4:4"/>
    <row r="194" spans="4:4">
      <c r="D194" s="154"/>
    </row>
    <row r="195" spans="4:4"/>
    <row r="196" spans="4:4"/>
    <row r="197" spans="4:4"/>
    <row r="198" spans="4:4"/>
    <row r="199" spans="4:4"/>
    <row r="200" spans="4:4"/>
    <row r="201" spans="4:4"/>
    <row r="202" spans="4:4"/>
    <row r="203" spans="4:4"/>
    <row r="204" spans="4:4"/>
    <row r="205" spans="4:4"/>
    <row r="206" spans="4:4"/>
    <row r="207" spans="4:4"/>
    <row r="208" spans="4:4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</sheetData>
  <mergeCells count="9">
    <mergeCell ref="B86:G86"/>
    <mergeCell ref="B42:F42"/>
    <mergeCell ref="B3:G3"/>
    <mergeCell ref="B5:G5"/>
    <mergeCell ref="B30:G30"/>
    <mergeCell ref="B55:G55"/>
    <mergeCell ref="B64:G64"/>
    <mergeCell ref="B73:G73"/>
    <mergeCell ref="B20:G20"/>
  </mergeCells>
  <phoneticPr fontId="12" type="noConversion"/>
  <pageMargins left="0.75" right="0.75" top="1" bottom="1" header="0.5" footer="0.5"/>
  <pageSetup paperSize="8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3"/>
  <sheetViews>
    <sheetView zoomScaleNormal="100" workbookViewId="0">
      <pane xSplit="6" ySplit="5" topLeftCell="V6" activePane="bottomRight" state="frozen"/>
      <selection pane="topRight" activeCell="G1" sqref="G1"/>
      <selection pane="bottomLeft" activeCell="A6" sqref="A6"/>
      <selection pane="bottomRight" activeCell="E16" sqref="E16"/>
    </sheetView>
  </sheetViews>
  <sheetFormatPr defaultColWidth="0" defaultRowHeight="12.5" zeroHeight="1"/>
  <cols>
    <col min="1" max="2" width="9.1796875" customWidth="1"/>
    <col min="3" max="3" width="45.453125" customWidth="1"/>
    <col min="4" max="5" width="9.1796875" customWidth="1"/>
    <col min="6" max="6" width="28" customWidth="1"/>
    <col min="7" max="7" width="19.453125" customWidth="1"/>
    <col min="8" max="8" width="17.1796875" customWidth="1"/>
    <col min="9" max="9" width="20.7265625" customWidth="1"/>
    <col min="10" max="10" width="17.81640625" customWidth="1"/>
    <col min="11" max="11" width="23.1796875" customWidth="1"/>
    <col min="12" max="12" width="15" bestFit="1" customWidth="1"/>
    <col min="13" max="13" width="9.1796875" customWidth="1"/>
    <col min="14" max="20" width="14.7265625" bestFit="1" customWidth="1"/>
    <col min="21" max="21" width="17" customWidth="1"/>
    <col min="22" max="22" width="14.7265625" bestFit="1" customWidth="1"/>
    <col min="23" max="23" width="14.54296875" customWidth="1"/>
    <col min="24" max="24" width="15.81640625" customWidth="1"/>
    <col min="25" max="25" width="13.26953125" bestFit="1" customWidth="1"/>
    <col min="26" max="26" width="9.1796875" customWidth="1"/>
    <col min="27" max="27" width="17.453125" customWidth="1"/>
    <col min="28" max="28" width="15.453125" customWidth="1"/>
    <col min="29" max="29" width="12.453125" customWidth="1"/>
    <col min="30" max="32" width="12.1796875" bestFit="1" customWidth="1"/>
    <col min="33" max="33" width="9.1796875" customWidth="1"/>
    <col min="34" max="34" width="14" bestFit="1" customWidth="1"/>
    <col min="35" max="35" width="14.7265625" bestFit="1" customWidth="1"/>
    <col min="36" max="36" width="14.1796875" bestFit="1" customWidth="1"/>
    <col min="37" max="37" width="13.7265625" bestFit="1" customWidth="1"/>
    <col min="38" max="40" width="14.1796875" bestFit="1" customWidth="1"/>
    <col min="41" max="41" width="14.7265625" bestFit="1" customWidth="1"/>
    <col min="42" max="42" width="14.1796875" bestFit="1" customWidth="1"/>
    <col min="43" max="43" width="14.453125" customWidth="1"/>
    <col min="44" max="44" width="14.7265625" bestFit="1" customWidth="1"/>
    <col min="45" max="45" width="14.1796875" bestFit="1" customWidth="1"/>
    <col min="46" max="46" width="9.1796875" customWidth="1"/>
    <col min="47" max="47" width="16.26953125" customWidth="1"/>
    <col min="48" max="48" width="15.453125" customWidth="1"/>
    <col min="49" max="52" width="12.1796875" bestFit="1" customWidth="1"/>
    <col min="53" max="53" width="9.1796875" customWidth="1"/>
    <col min="54" max="54" width="13.453125" bestFit="1" customWidth="1"/>
    <col min="55" max="55" width="14" bestFit="1" customWidth="1"/>
    <col min="56" max="56" width="13.7265625" bestFit="1" customWidth="1"/>
    <col min="57" max="57" width="14.1796875" customWidth="1"/>
    <col min="58" max="59" width="14.7265625" bestFit="1" customWidth="1"/>
    <col min="60" max="60" width="14.1796875" bestFit="1" customWidth="1"/>
    <col min="61" max="61" width="14.7265625" bestFit="1" customWidth="1"/>
    <col min="62" max="62" width="14.453125" bestFit="1" customWidth="1"/>
    <col min="63" max="65" width="14.1796875" bestFit="1" customWidth="1"/>
    <col min="66" max="66" width="9.1796875" customWidth="1"/>
    <col min="67" max="67" width="16.26953125" bestFit="1" customWidth="1"/>
    <col min="68" max="68" width="17.54296875" bestFit="1" customWidth="1"/>
    <col min="69" max="72" width="14.7265625" bestFit="1" customWidth="1"/>
    <col min="73" max="73" width="9.1796875" customWidth="1"/>
    <col min="74" max="74" width="17.453125" customWidth="1"/>
    <col min="75" max="75" width="15.26953125" customWidth="1"/>
    <col min="76" max="76" width="17" customWidth="1"/>
    <col min="77" max="77" width="15.7265625" customWidth="1"/>
    <col min="78" max="78" width="15.26953125" customWidth="1"/>
    <col min="79" max="79" width="17.7265625" customWidth="1"/>
    <col min="80" max="80" width="17.26953125" customWidth="1"/>
    <col min="81" max="81" width="14.453125" bestFit="1" customWidth="1"/>
    <col min="82" max="82" width="14.7265625" bestFit="1" customWidth="1"/>
    <col min="83" max="83" width="13.7265625" bestFit="1" customWidth="1"/>
    <col min="84" max="85" width="14.453125" bestFit="1" customWidth="1"/>
    <col min="86" max="86" width="9.1796875" customWidth="1"/>
    <col min="87" max="87" width="16.26953125" customWidth="1"/>
    <col min="88" max="88" width="18.54296875" customWidth="1"/>
    <col min="89" max="92" width="12.1796875" bestFit="1" customWidth="1"/>
    <col min="93" max="93" width="9.1796875" customWidth="1"/>
    <col min="94" max="94" width="19" customWidth="1"/>
    <col min="95" max="95" width="18.7265625" customWidth="1"/>
    <col min="96" max="96" width="18.26953125" customWidth="1"/>
    <col min="97" max="97" width="18.7265625" customWidth="1"/>
    <col min="98" max="98" width="17" customWidth="1"/>
    <col min="99" max="100" width="14.1796875" bestFit="1" customWidth="1"/>
    <col min="101" max="101" width="14.7265625" bestFit="1" customWidth="1"/>
    <col min="102" max="102" width="16.54296875" customWidth="1"/>
    <col min="103" max="103" width="13.453125" bestFit="1" customWidth="1"/>
    <col min="104" max="104" width="14" bestFit="1" customWidth="1"/>
    <col min="105" max="105" width="14.1796875" bestFit="1" customWidth="1"/>
    <col min="106" max="108" width="9.1796875" customWidth="1"/>
  </cols>
  <sheetData>
    <row r="1" spans="1:47" ht="13" thickBot="1"/>
    <row r="2" spans="1:47" ht="13">
      <c r="B2" s="109" t="s">
        <v>72</v>
      </c>
      <c r="G2" s="107" t="s">
        <v>71</v>
      </c>
    </row>
    <row r="3" spans="1:47" ht="13" thickBot="1">
      <c r="G3" s="108" t="s">
        <v>73</v>
      </c>
    </row>
    <row r="4" spans="1:47"/>
    <row r="5" spans="1:47" s="79" customFormat="1" ht="13">
      <c r="A5" s="110" t="s">
        <v>27</v>
      </c>
      <c r="B5" s="80" t="s">
        <v>26</v>
      </c>
      <c r="D5" s="80" t="s">
        <v>41</v>
      </c>
      <c r="F5" s="80" t="s">
        <v>42</v>
      </c>
      <c r="G5" s="80" t="s">
        <v>44</v>
      </c>
    </row>
    <row r="6" spans="1:47">
      <c r="A6" s="111"/>
    </row>
    <row r="7" spans="1:47" s="84" customFormat="1" ht="13">
      <c r="A7" s="112"/>
      <c r="B7" s="84" t="s">
        <v>30</v>
      </c>
      <c r="F7" s="85"/>
      <c r="G7" s="84" t="str">
        <f>'Postalised Tariff'!C7</f>
        <v>2022/23</v>
      </c>
      <c r="H7" s="84" t="str">
        <f>'Postalised Tariff'!D7</f>
        <v>2023/24</v>
      </c>
      <c r="I7" s="84" t="str">
        <f>'Postalised Tariff'!E7</f>
        <v>2024/25</v>
      </c>
      <c r="J7" s="84" t="str">
        <f>'Postalised Tariff'!F7</f>
        <v>2025/26</v>
      </c>
      <c r="K7" s="84" t="str">
        <f>'Postalised Tariff'!G7</f>
        <v>2026/27</v>
      </c>
    </row>
    <row r="8" spans="1:47" ht="13">
      <c r="A8" s="111"/>
      <c r="B8" s="62"/>
      <c r="C8" s="61"/>
      <c r="D8" s="64"/>
      <c r="E8" s="64"/>
      <c r="F8" s="61"/>
      <c r="G8" s="71"/>
    </row>
    <row r="9" spans="1:47" ht="13">
      <c r="A9" s="111"/>
      <c r="B9" s="62"/>
      <c r="C9" s="63" t="s">
        <v>31</v>
      </c>
      <c r="D9" s="64"/>
      <c r="E9" s="64"/>
      <c r="F9" s="61"/>
      <c r="G9" s="71"/>
    </row>
    <row r="10" spans="1:47" ht="15">
      <c r="A10" s="111"/>
      <c r="B10" s="62"/>
      <c r="C10" s="61" t="s">
        <v>32</v>
      </c>
      <c r="D10" s="64" t="s">
        <v>33</v>
      </c>
      <c r="E10" s="64"/>
      <c r="F10" s="66" t="s">
        <v>34</v>
      </c>
      <c r="G10" s="82">
        <f>'Postalised Tariff'!C40</f>
        <v>16544971335.721157</v>
      </c>
      <c r="H10" s="82">
        <f>'Postalised Tariff'!D40</f>
        <v>18481482712.93177</v>
      </c>
      <c r="I10" s="82">
        <f>'Postalised Tariff'!E40</f>
        <v>18257832179.848137</v>
      </c>
      <c r="J10" s="82">
        <f>'Postalised Tariff'!F40</f>
        <v>17059404384.760698</v>
      </c>
      <c r="K10" s="82">
        <f>'Postalised Tariff'!G40</f>
        <v>17066845951.400997</v>
      </c>
    </row>
    <row r="11" spans="1:47" ht="15">
      <c r="A11" s="111"/>
      <c r="B11" s="62"/>
      <c r="C11" s="61" t="s">
        <v>35</v>
      </c>
      <c r="D11" s="64" t="s">
        <v>24</v>
      </c>
      <c r="E11" s="64"/>
      <c r="F11" s="66" t="s">
        <v>36</v>
      </c>
      <c r="G11" s="82">
        <f>'Postalised Tariff'!C15*'Postalised Tariff'!C18</f>
        <v>3590461.6339142504</v>
      </c>
      <c r="H11" s="82">
        <f>'Postalised Tariff'!D15*'Postalised Tariff'!D18</f>
        <v>3583367.3065994354</v>
      </c>
      <c r="I11" s="82">
        <f>'Postalised Tariff'!E15*'Postalised Tariff'!E18</f>
        <v>3496415.8597370051</v>
      </c>
      <c r="J11" s="82">
        <f>'Postalised Tariff'!F15*'Postalised Tariff'!F18</f>
        <v>3613802.9320159154</v>
      </c>
      <c r="K11" s="82">
        <f>'Postalised Tariff'!G15*'Postalised Tariff'!G18</f>
        <v>3572433.7082156898</v>
      </c>
    </row>
    <row r="12" spans="1:47" ht="15">
      <c r="A12" s="111"/>
      <c r="B12" s="62"/>
      <c r="C12" s="61" t="s">
        <v>37</v>
      </c>
      <c r="D12" s="64" t="s">
        <v>38</v>
      </c>
      <c r="E12" s="64"/>
      <c r="F12" s="66" t="s">
        <v>39</v>
      </c>
      <c r="G12" s="71">
        <f>G11/G10</f>
        <v>2.170122607684621E-4</v>
      </c>
      <c r="H12" s="71">
        <f t="shared" ref="H12:K12" si="0">H11/H10</f>
        <v>1.9388960086476719E-4</v>
      </c>
      <c r="I12" s="71">
        <f t="shared" si="0"/>
        <v>1.9150224546351851E-4</v>
      </c>
      <c r="J12" s="71">
        <f t="shared" si="0"/>
        <v>2.1183640709309607E-4</v>
      </c>
      <c r="K12" s="71">
        <f t="shared" si="0"/>
        <v>2.0932008869057806E-4</v>
      </c>
    </row>
    <row r="13" spans="1:47" ht="13">
      <c r="A13" s="111"/>
      <c r="B13" s="62"/>
      <c r="C13" s="61" t="s">
        <v>40</v>
      </c>
      <c r="D13" s="64" t="s">
        <v>38</v>
      </c>
      <c r="E13" s="64"/>
      <c r="F13" s="61"/>
      <c r="G13" s="83">
        <f>ROUND(G12,7)</f>
        <v>2.1699999999999999E-4</v>
      </c>
      <c r="H13" s="83">
        <f t="shared" ref="H13:K13" si="1">ROUND(H12,7)</f>
        <v>1.939E-4</v>
      </c>
      <c r="I13" s="83">
        <f t="shared" si="1"/>
        <v>1.9149999999999999E-4</v>
      </c>
      <c r="J13" s="83">
        <f t="shared" si="1"/>
        <v>2.118E-4</v>
      </c>
      <c r="K13" s="83">
        <f t="shared" si="1"/>
        <v>2.0929999999999999E-4</v>
      </c>
    </row>
    <row r="14" spans="1:47">
      <c r="A14" s="111"/>
    </row>
    <row r="15" spans="1:47">
      <c r="A15" s="111"/>
      <c r="AA15" s="154"/>
      <c r="AU15" s="154"/>
    </row>
    <row r="16" spans="1:47" s="79" customFormat="1" ht="13">
      <c r="A16" s="110" t="s">
        <v>28</v>
      </c>
      <c r="B16" s="80" t="s">
        <v>29</v>
      </c>
    </row>
    <row r="17" spans="2:105"/>
    <row r="18" spans="2:105" s="84" customFormat="1" ht="13">
      <c r="B18" s="84" t="s">
        <v>84</v>
      </c>
      <c r="F18" s="85"/>
      <c r="G18" s="84" t="s">
        <v>160</v>
      </c>
      <c r="H18" s="84" t="s">
        <v>150</v>
      </c>
      <c r="I18" s="84" t="s">
        <v>132</v>
      </c>
      <c r="J18" s="84" t="s">
        <v>161</v>
      </c>
      <c r="K18" s="84" t="s">
        <v>133</v>
      </c>
      <c r="L18" s="84" t="s">
        <v>134</v>
      </c>
      <c r="N18" s="98">
        <f>'Postalised Tariff'!C97</f>
        <v>44835</v>
      </c>
      <c r="O18" s="98">
        <f>'Postalised Tariff'!D97</f>
        <v>44866</v>
      </c>
      <c r="P18" s="98">
        <f>'Postalised Tariff'!E97</f>
        <v>44896</v>
      </c>
      <c r="Q18" s="98">
        <f>'Postalised Tariff'!F97</f>
        <v>44927</v>
      </c>
      <c r="R18" s="98">
        <f>'Postalised Tariff'!G97</f>
        <v>44958</v>
      </c>
      <c r="S18" s="98">
        <f>'Postalised Tariff'!H97</f>
        <v>44986</v>
      </c>
      <c r="T18" s="98">
        <f>'Postalised Tariff'!I97</f>
        <v>45017</v>
      </c>
      <c r="U18" s="98">
        <f>'Postalised Tariff'!J97</f>
        <v>45047</v>
      </c>
      <c r="V18" s="98">
        <f>'Postalised Tariff'!K97</f>
        <v>45078</v>
      </c>
      <c r="W18" s="98">
        <f>'Postalised Tariff'!L97</f>
        <v>45108</v>
      </c>
      <c r="X18" s="98">
        <f>'Postalised Tariff'!M97</f>
        <v>45139</v>
      </c>
      <c r="Y18" s="98">
        <f>'Postalised Tariff'!N97</f>
        <v>45170</v>
      </c>
      <c r="AA18" s="84" t="s">
        <v>136</v>
      </c>
      <c r="AB18" s="84" t="s">
        <v>137</v>
      </c>
      <c r="AC18" s="84" t="s">
        <v>138</v>
      </c>
      <c r="AD18" s="84" t="s">
        <v>139</v>
      </c>
      <c r="AE18" s="84" t="s">
        <v>140</v>
      </c>
      <c r="AF18" s="84" t="s">
        <v>141</v>
      </c>
      <c r="AH18" s="98">
        <f>'Postalised Tariff'!C115</f>
        <v>45201</v>
      </c>
      <c r="AI18" s="98">
        <f>'Postalised Tariff'!D115</f>
        <v>45232</v>
      </c>
      <c r="AJ18" s="98">
        <f>'Postalised Tariff'!E115</f>
        <v>45262</v>
      </c>
      <c r="AK18" s="98">
        <f>'Postalised Tariff'!F115</f>
        <v>45293</v>
      </c>
      <c r="AL18" s="98">
        <f>'Postalised Tariff'!G115</f>
        <v>45324</v>
      </c>
      <c r="AM18" s="98">
        <f>'Postalised Tariff'!H115</f>
        <v>45352</v>
      </c>
      <c r="AN18" s="98">
        <f>'Postalised Tariff'!I115</f>
        <v>45383</v>
      </c>
      <c r="AO18" s="98">
        <f>'Postalised Tariff'!J115</f>
        <v>45413</v>
      </c>
      <c r="AP18" s="98">
        <f>'Postalised Tariff'!K115</f>
        <v>45444</v>
      </c>
      <c r="AQ18" s="98">
        <f>'Postalised Tariff'!L115</f>
        <v>45474</v>
      </c>
      <c r="AR18" s="98">
        <f>'Postalised Tariff'!M115</f>
        <v>45505</v>
      </c>
      <c r="AS18" s="98">
        <f>'Postalised Tariff'!N115</f>
        <v>45536</v>
      </c>
      <c r="AU18" s="84" t="s">
        <v>143</v>
      </c>
      <c r="AV18" s="84" t="s">
        <v>144</v>
      </c>
      <c r="AW18" s="84" t="s">
        <v>145</v>
      </c>
      <c r="AX18" s="84" t="s">
        <v>146</v>
      </c>
      <c r="AY18" s="84" t="s">
        <v>147</v>
      </c>
      <c r="AZ18" s="84" t="s">
        <v>148</v>
      </c>
      <c r="BB18" s="98">
        <f>'Postalised Tariff'!C133</f>
        <v>45567</v>
      </c>
      <c r="BC18" s="98">
        <f>'Postalised Tariff'!D133</f>
        <v>45598</v>
      </c>
      <c r="BD18" s="98">
        <f>'Postalised Tariff'!E133</f>
        <v>45628</v>
      </c>
      <c r="BE18" s="98">
        <f>'Postalised Tariff'!F133</f>
        <v>45659</v>
      </c>
      <c r="BF18" s="98">
        <f>'Postalised Tariff'!G133</f>
        <v>45690</v>
      </c>
      <c r="BG18" s="98">
        <f>'Postalised Tariff'!H133</f>
        <v>45718</v>
      </c>
      <c r="BH18" s="98">
        <f>'Postalised Tariff'!I133</f>
        <v>45749</v>
      </c>
      <c r="BI18" s="98">
        <f>'Postalised Tariff'!J133</f>
        <v>45779</v>
      </c>
      <c r="BJ18" s="98">
        <f>'Postalised Tariff'!K133</f>
        <v>45810</v>
      </c>
      <c r="BK18" s="98">
        <f>'Postalised Tariff'!L133</f>
        <v>45840</v>
      </c>
      <c r="BL18" s="98">
        <f>'Postalised Tariff'!M133</f>
        <v>45871</v>
      </c>
      <c r="BM18" s="98">
        <f>'Postalised Tariff'!N133</f>
        <v>45902</v>
      </c>
      <c r="BO18" s="84" t="s">
        <v>151</v>
      </c>
      <c r="BP18" s="84" t="s">
        <v>152</v>
      </c>
      <c r="BQ18" s="84" t="s">
        <v>153</v>
      </c>
      <c r="BR18" s="84" t="s">
        <v>154</v>
      </c>
      <c r="BS18" s="84" t="s">
        <v>155</v>
      </c>
      <c r="BT18" s="84" t="s">
        <v>156</v>
      </c>
      <c r="BV18" s="98">
        <f>'Postalised Tariff'!C151</f>
        <v>45933</v>
      </c>
      <c r="BW18" s="98">
        <f>'Postalised Tariff'!D151</f>
        <v>45964</v>
      </c>
      <c r="BX18" s="98">
        <f>'Postalised Tariff'!E151</f>
        <v>45994</v>
      </c>
      <c r="BY18" s="98">
        <f>'Postalised Tariff'!F151</f>
        <v>46025</v>
      </c>
      <c r="BZ18" s="98">
        <f>'Postalised Tariff'!G151</f>
        <v>46056</v>
      </c>
      <c r="CA18" s="98">
        <f>'Postalised Tariff'!H151</f>
        <v>46084</v>
      </c>
      <c r="CB18" s="98">
        <f>'Postalised Tariff'!I151</f>
        <v>46115</v>
      </c>
      <c r="CC18" s="98">
        <f>'Postalised Tariff'!J151</f>
        <v>46145</v>
      </c>
      <c r="CD18" s="98">
        <f>'Postalised Tariff'!K151</f>
        <v>46176</v>
      </c>
      <c r="CE18" s="98">
        <f>'Postalised Tariff'!L151</f>
        <v>46206</v>
      </c>
      <c r="CF18" s="98">
        <f>'Postalised Tariff'!M151</f>
        <v>46237</v>
      </c>
      <c r="CG18" s="98">
        <f>'Postalised Tariff'!N151</f>
        <v>46268</v>
      </c>
      <c r="CH18" s="98"/>
      <c r="CI18" s="84" t="s">
        <v>162</v>
      </c>
      <c r="CJ18" s="84" t="s">
        <v>163</v>
      </c>
      <c r="CK18" s="84" t="s">
        <v>164</v>
      </c>
      <c r="CL18" s="84" t="s">
        <v>165</v>
      </c>
      <c r="CM18" s="84" t="s">
        <v>166</v>
      </c>
      <c r="CN18" s="84" t="s">
        <v>167</v>
      </c>
      <c r="CP18" s="98">
        <f>'Postalised Tariff'!C169</f>
        <v>46298</v>
      </c>
      <c r="CQ18" s="98">
        <f>'Postalised Tariff'!D169</f>
        <v>46329</v>
      </c>
      <c r="CR18" s="98">
        <f>'Postalised Tariff'!E169</f>
        <v>46359</v>
      </c>
      <c r="CS18" s="98">
        <f>'Postalised Tariff'!F169</f>
        <v>46390</v>
      </c>
      <c r="CT18" s="98">
        <f>'Postalised Tariff'!G169</f>
        <v>46421</v>
      </c>
      <c r="CU18" s="98">
        <f>'Postalised Tariff'!H169</f>
        <v>46449</v>
      </c>
      <c r="CV18" s="98">
        <f>'Postalised Tariff'!I169</f>
        <v>46480</v>
      </c>
      <c r="CW18" s="98">
        <f>'Postalised Tariff'!J169</f>
        <v>46510</v>
      </c>
      <c r="CX18" s="98">
        <f>'Postalised Tariff'!K169</f>
        <v>46541</v>
      </c>
      <c r="CY18" s="98">
        <f>'Postalised Tariff'!L169</f>
        <v>46571</v>
      </c>
      <c r="CZ18" s="98">
        <f>'Postalised Tariff'!M169</f>
        <v>46602</v>
      </c>
      <c r="DA18" s="98">
        <f>'Postalised Tariff'!N169</f>
        <v>46633</v>
      </c>
    </row>
    <row r="19" spans="2:105" ht="13">
      <c r="C19" s="63" t="s">
        <v>46</v>
      </c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V19" s="61"/>
    </row>
    <row r="20" spans="2:105" ht="13">
      <c r="C20" s="61" t="s">
        <v>17</v>
      </c>
      <c r="D20" s="61" t="s">
        <v>47</v>
      </c>
      <c r="E20" s="61"/>
      <c r="F20" s="61"/>
      <c r="G20" s="104">
        <f>'Postalised Tariff'!C62</f>
        <v>56037000</v>
      </c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61"/>
      <c r="AA20" s="104">
        <f>AB20</f>
        <v>56037000</v>
      </c>
      <c r="AB20" s="104">
        <f>'Postalised Tariff'!D62</f>
        <v>56037000</v>
      </c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U20" s="104">
        <f>AV20</f>
        <v>56037000</v>
      </c>
      <c r="AV20" s="104">
        <f>'Postalised Tariff'!E62</f>
        <v>56037000</v>
      </c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O20" s="104">
        <f>BP20</f>
        <v>56037000</v>
      </c>
      <c r="BP20" s="104">
        <f>'Postalised Tariff'!F62</f>
        <v>56037000</v>
      </c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I20" s="104">
        <f>CJ20</f>
        <v>56037000</v>
      </c>
      <c r="CJ20" s="104">
        <f>'Postalised Tariff'!G62</f>
        <v>56037000</v>
      </c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</row>
    <row r="21" spans="2:105" ht="13">
      <c r="C21" s="61" t="s">
        <v>18</v>
      </c>
      <c r="D21" s="61" t="s">
        <v>47</v>
      </c>
      <c r="E21" s="61"/>
      <c r="F21" s="61"/>
      <c r="G21" s="104">
        <f>SUM(I21:L21)</f>
        <v>0</v>
      </c>
      <c r="H21" s="105"/>
      <c r="I21" s="104"/>
      <c r="J21" s="104"/>
      <c r="K21" s="104">
        <v>0</v>
      </c>
      <c r="L21" s="104">
        <v>0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61"/>
      <c r="AA21" s="104">
        <f>SUM(AC21:AF21)</f>
        <v>0</v>
      </c>
      <c r="AB21" s="105"/>
      <c r="AC21" s="104">
        <v>0</v>
      </c>
      <c r="AD21" s="104">
        <v>0</v>
      </c>
      <c r="AE21" s="104">
        <v>0</v>
      </c>
      <c r="AF21" s="104">
        <v>0</v>
      </c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U21" s="104">
        <f>SUM(AW21:AZ21)</f>
        <v>0</v>
      </c>
      <c r="AV21" s="105"/>
      <c r="AW21" s="104">
        <v>0</v>
      </c>
      <c r="AX21" s="104">
        <v>0</v>
      </c>
      <c r="AY21" s="104">
        <v>0</v>
      </c>
      <c r="AZ21" s="104">
        <v>0</v>
      </c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O21" s="104">
        <f>SUM(BQ21:BT21)</f>
        <v>0</v>
      </c>
      <c r="BP21" s="105"/>
      <c r="BQ21" s="104">
        <v>0</v>
      </c>
      <c r="BR21" s="104">
        <v>0</v>
      </c>
      <c r="BS21" s="104">
        <v>0</v>
      </c>
      <c r="BT21" s="104">
        <v>0</v>
      </c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I21" s="104">
        <f>SUM(CK21:CN21)</f>
        <v>0</v>
      </c>
      <c r="CJ21" s="105"/>
      <c r="CK21" s="104">
        <v>0</v>
      </c>
      <c r="CL21" s="104">
        <v>0</v>
      </c>
      <c r="CM21" s="104">
        <v>0</v>
      </c>
      <c r="CN21" s="104">
        <v>0</v>
      </c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</row>
    <row r="22" spans="2:105" ht="13">
      <c r="C22" s="61" t="s">
        <v>19</v>
      </c>
      <c r="D22" s="61" t="s">
        <v>47</v>
      </c>
      <c r="E22" s="61"/>
      <c r="F22" s="61"/>
      <c r="G22" s="104">
        <f>SUM(N22:Y22)</f>
        <v>10100000</v>
      </c>
      <c r="H22" s="105"/>
      <c r="I22" s="104"/>
      <c r="J22" s="104"/>
      <c r="K22" s="104"/>
      <c r="L22" s="104"/>
      <c r="M22" s="104"/>
      <c r="N22" s="104">
        <v>400000</v>
      </c>
      <c r="O22" s="104">
        <v>355000</v>
      </c>
      <c r="P22" s="104">
        <v>1746000</v>
      </c>
      <c r="Q22" s="104">
        <v>3228000</v>
      </c>
      <c r="R22" s="104">
        <v>2921000</v>
      </c>
      <c r="S22" s="104">
        <v>850000</v>
      </c>
      <c r="T22" s="104">
        <v>500000</v>
      </c>
      <c r="U22" s="104">
        <v>100000</v>
      </c>
      <c r="V22" s="104">
        <v>0</v>
      </c>
      <c r="W22" s="104">
        <v>0</v>
      </c>
      <c r="X22" s="104">
        <v>0</v>
      </c>
      <c r="Y22" s="104">
        <v>0</v>
      </c>
      <c r="Z22" s="61"/>
      <c r="AA22" s="104">
        <f>SUM(AH22:AS22)</f>
        <v>10100000</v>
      </c>
      <c r="AB22" s="104"/>
      <c r="AC22" s="104"/>
      <c r="AD22" s="104"/>
      <c r="AE22" s="104"/>
      <c r="AF22" s="104"/>
      <c r="AG22" s="104"/>
      <c r="AH22" s="104">
        <v>400000</v>
      </c>
      <c r="AI22" s="104">
        <v>355000</v>
      </c>
      <c r="AJ22" s="104">
        <v>1746000</v>
      </c>
      <c r="AK22" s="104">
        <v>3228000</v>
      </c>
      <c r="AL22" s="104">
        <v>2921000</v>
      </c>
      <c r="AM22" s="104">
        <v>850000</v>
      </c>
      <c r="AN22" s="104">
        <v>500000</v>
      </c>
      <c r="AO22" s="104">
        <v>100000</v>
      </c>
      <c r="AP22" s="104">
        <v>0</v>
      </c>
      <c r="AQ22" s="104">
        <v>0</v>
      </c>
      <c r="AR22" s="104">
        <v>0</v>
      </c>
      <c r="AS22" s="104">
        <v>0</v>
      </c>
      <c r="AU22" s="104">
        <f>SUM(BB22:BM22)</f>
        <v>10100000</v>
      </c>
      <c r="AV22" s="105"/>
      <c r="AW22" s="104"/>
      <c r="AX22" s="104"/>
      <c r="AY22" s="104"/>
      <c r="AZ22" s="104"/>
      <c r="BA22" s="104"/>
      <c r="BB22" s="104">
        <v>400000</v>
      </c>
      <c r="BC22" s="104">
        <v>355000</v>
      </c>
      <c r="BD22" s="104">
        <v>1746000</v>
      </c>
      <c r="BE22" s="104">
        <v>3228000</v>
      </c>
      <c r="BF22" s="104">
        <v>2921000</v>
      </c>
      <c r="BG22" s="104">
        <v>850000</v>
      </c>
      <c r="BH22" s="104">
        <v>500000</v>
      </c>
      <c r="BI22" s="104">
        <v>100000</v>
      </c>
      <c r="BJ22" s="104">
        <v>0</v>
      </c>
      <c r="BK22" s="104">
        <v>0</v>
      </c>
      <c r="BL22" s="104">
        <v>0</v>
      </c>
      <c r="BM22" s="104">
        <v>0</v>
      </c>
      <c r="BO22" s="104">
        <f>SUM(BV22:CG22)</f>
        <v>10100000</v>
      </c>
      <c r="BP22" s="105"/>
      <c r="BQ22" s="104"/>
      <c r="BR22" s="104"/>
      <c r="BS22" s="104"/>
      <c r="BT22" s="104"/>
      <c r="BU22" s="104"/>
      <c r="BV22" s="104">
        <v>400000</v>
      </c>
      <c r="BW22" s="104">
        <v>355000</v>
      </c>
      <c r="BX22" s="104">
        <v>1746000</v>
      </c>
      <c r="BY22" s="104">
        <v>3228000</v>
      </c>
      <c r="BZ22" s="104">
        <v>2921000</v>
      </c>
      <c r="CA22" s="104">
        <v>850000</v>
      </c>
      <c r="CB22" s="104">
        <v>500000</v>
      </c>
      <c r="CC22" s="104">
        <v>100000</v>
      </c>
      <c r="CD22" s="104">
        <v>0</v>
      </c>
      <c r="CE22" s="104">
        <v>0</v>
      </c>
      <c r="CF22" s="104">
        <v>0</v>
      </c>
      <c r="CG22" s="104">
        <v>0</v>
      </c>
      <c r="CI22" s="104">
        <f>SUM(CP22:DA22)</f>
        <v>10100000</v>
      </c>
      <c r="CJ22" s="105"/>
      <c r="CK22" s="104"/>
      <c r="CL22" s="104"/>
      <c r="CM22" s="104"/>
      <c r="CN22" s="104"/>
      <c r="CO22" s="104"/>
      <c r="CP22" s="104">
        <v>400000</v>
      </c>
      <c r="CQ22" s="104">
        <v>355000</v>
      </c>
      <c r="CR22" s="104">
        <v>1746000</v>
      </c>
      <c r="CS22" s="104">
        <v>3228000</v>
      </c>
      <c r="CT22" s="104">
        <v>2921000</v>
      </c>
      <c r="CU22" s="104">
        <v>850000</v>
      </c>
      <c r="CV22" s="104">
        <v>500000</v>
      </c>
      <c r="CW22" s="104">
        <v>100000</v>
      </c>
      <c r="CX22" s="104">
        <v>0</v>
      </c>
      <c r="CY22" s="104">
        <v>0</v>
      </c>
      <c r="CZ22" s="104">
        <v>0</v>
      </c>
      <c r="DA22" s="183">
        <v>0</v>
      </c>
    </row>
    <row r="23" spans="2:105" ht="13">
      <c r="C23" s="61" t="s">
        <v>20</v>
      </c>
      <c r="D23" s="61" t="s">
        <v>47</v>
      </c>
      <c r="E23" s="61"/>
      <c r="F23" s="61"/>
      <c r="G23" s="104">
        <f>SUM(N23:Y23)</f>
        <v>953260470.76497698</v>
      </c>
      <c r="H23" s="105"/>
      <c r="I23" s="104"/>
      <c r="J23" s="104"/>
      <c r="K23" s="104"/>
      <c r="L23" s="104"/>
      <c r="M23" s="104"/>
      <c r="N23" s="104">
        <f>2735928.51612903*31</f>
        <v>84813783.999999925</v>
      </c>
      <c r="O23" s="104">
        <f>3797293.63978495*30</f>
        <v>113918809.1935485</v>
      </c>
      <c r="P23" s="104">
        <f>1772082.48387097*31</f>
        <v>54934557.000000075</v>
      </c>
      <c r="Q23" s="104">
        <f>990417.935483871*31</f>
        <v>30702956</v>
      </c>
      <c r="R23" s="104">
        <f>871536.928571429*28</f>
        <v>24403034.000000011</v>
      </c>
      <c r="S23" s="104">
        <f>1209650.21198157*31</f>
        <v>37499156.571428671</v>
      </c>
      <c r="T23" s="104">
        <f>1996578.3*30</f>
        <v>59897349</v>
      </c>
      <c r="U23" s="104">
        <f>4864280.38709677*31</f>
        <v>150792691.99999988</v>
      </c>
      <c r="V23" s="104">
        <f>5155279.03333333*30</f>
        <v>154658370.99999991</v>
      </c>
      <c r="W23" s="104">
        <f>3265718.48387097*31</f>
        <v>101237273.00000007</v>
      </c>
      <c r="X23" s="104">
        <f>1665511.16129032*31</f>
        <v>51630845.999999925</v>
      </c>
      <c r="Y23" s="104">
        <f>2959054.76666667*30</f>
        <v>88771643.000000089</v>
      </c>
      <c r="Z23" s="61"/>
      <c r="AA23" s="104">
        <f>SUM(AH23:AS23)</f>
        <v>1596455892.6935484</v>
      </c>
      <c r="AB23" s="105"/>
      <c r="AC23" s="104"/>
      <c r="AD23" s="104"/>
      <c r="AE23" s="104"/>
      <c r="AF23" s="104"/>
      <c r="AG23" s="104"/>
      <c r="AH23" s="104">
        <f>5115928.51612903*31</f>
        <v>158593783.99999994</v>
      </c>
      <c r="AI23" s="104">
        <f>5628293.63978495*30</f>
        <v>168848809.1935485</v>
      </c>
      <c r="AJ23" s="104">
        <f>3851145.48387097*31</f>
        <v>119385510.00000007</v>
      </c>
      <c r="AK23" s="104">
        <f>5986251.93548387*31</f>
        <v>185573809.99999997</v>
      </c>
      <c r="AL23" s="104">
        <f>5708319.92857143*29</f>
        <v>165541277.92857146</v>
      </c>
      <c r="AM23" s="104">
        <f>3043791.21198157*31</f>
        <v>94357527.571428671</v>
      </c>
      <c r="AN23" s="104">
        <f>3343578.3*30</f>
        <v>100307349</v>
      </c>
      <c r="AO23" s="104">
        <f>3787280.38709677*31</f>
        <v>117405691.99999988</v>
      </c>
      <c r="AP23" s="104">
        <f>7886279.03333333*30</f>
        <v>236588370.99999991</v>
      </c>
      <c r="AQ23" s="104">
        <f>3324718.48387097*31</f>
        <v>103066273.00000007</v>
      </c>
      <c r="AR23" s="104">
        <f>3160511.16129032*31</f>
        <v>97975845.999999925</v>
      </c>
      <c r="AS23" s="104">
        <f>1627054.76666667*30</f>
        <v>48811643.000000104</v>
      </c>
      <c r="AU23" s="104">
        <f t="shared" ref="AU23:AU24" si="2">SUM(BB23:BM23)</f>
        <v>2344411682.764976</v>
      </c>
      <c r="AV23" s="105"/>
      <c r="AW23" s="104"/>
      <c r="AX23" s="104"/>
      <c r="AY23" s="104"/>
      <c r="AZ23" s="104"/>
      <c r="BA23" s="104"/>
      <c r="BB23" s="104">
        <f>8281928.51612903*31</f>
        <v>256739783.99999994</v>
      </c>
      <c r="BC23" s="104">
        <f>8282304.63978495*30</f>
        <v>248469139.1935485</v>
      </c>
      <c r="BD23" s="104">
        <f>7548062.48387097*31</f>
        <v>233989937.00000006</v>
      </c>
      <c r="BE23" s="104">
        <f>2068809.93548387*31</f>
        <v>64133107.99999997</v>
      </c>
      <c r="BF23" s="104">
        <f>5606328.92857143*28</f>
        <v>156977210.00000003</v>
      </c>
      <c r="BG23" s="104">
        <f>4456204.21198157*31</f>
        <v>138142330.57142869</v>
      </c>
      <c r="BH23" s="104">
        <f>6781578.3*30</f>
        <v>203447349</v>
      </c>
      <c r="BI23" s="104">
        <f>6787280.38709677*31</f>
        <v>210405691.99999988</v>
      </c>
      <c r="BJ23" s="104">
        <f>10258279.0333333*30</f>
        <v>307748370.99999899</v>
      </c>
      <c r="BK23" s="104">
        <f>8052718.48387097*31</f>
        <v>249634273.00000006</v>
      </c>
      <c r="BL23" s="104">
        <f>7287511.16129032*31</f>
        <v>225912845.99999991</v>
      </c>
      <c r="BM23" s="104">
        <f>1627054.76666667*30</f>
        <v>48811643.000000104</v>
      </c>
      <c r="BO23" s="104">
        <f t="shared" ref="BO23:BO24" si="3">SUM(BV23:CG23)</f>
        <v>1428209360.764977</v>
      </c>
      <c r="BP23" s="105"/>
      <c r="BQ23" s="104"/>
      <c r="BR23" s="104"/>
      <c r="BS23" s="104"/>
      <c r="BT23" s="104"/>
      <c r="BU23" s="104"/>
      <c r="BV23" s="104">
        <f>7108928.51612903*31</f>
        <v>220376783.99999994</v>
      </c>
      <c r="BW23" s="104">
        <f>8299786.63978495*30</f>
        <v>248993599.1935485</v>
      </c>
      <c r="BX23" s="104">
        <f>7082758.48387097*31</f>
        <v>219565513.00000006</v>
      </c>
      <c r="BY23" s="104">
        <f>2368270.93548387*31</f>
        <v>73416398.99999997</v>
      </c>
      <c r="BZ23" s="104">
        <f>2039381.92857143*28</f>
        <v>57102694.000000045</v>
      </c>
      <c r="CA23" s="104">
        <f>2210361.21198157*31</f>
        <v>68521197.571428671</v>
      </c>
      <c r="CB23" s="104">
        <f>1996578.3*30</f>
        <v>59897349</v>
      </c>
      <c r="CC23" s="104">
        <f>3156280.38709677*31</f>
        <v>97844691.999999881</v>
      </c>
      <c r="CD23" s="104">
        <f>4267279.03333333*30</f>
        <v>128018370.99999991</v>
      </c>
      <c r="CE23" s="104">
        <f>3463718.48387097*31</f>
        <v>107375273.00000007</v>
      </c>
      <c r="CF23" s="104">
        <f>3170511.16129032*31</f>
        <v>98285845.999999925</v>
      </c>
      <c r="CG23" s="104">
        <f>1627054.76666667*30</f>
        <v>48811643.000000104</v>
      </c>
      <c r="CI23" s="104">
        <f>SUM(CP23:DA23)</f>
        <v>1143109583.764977</v>
      </c>
      <c r="CJ23" s="105"/>
      <c r="CK23" s="104"/>
      <c r="CL23" s="104"/>
      <c r="CM23" s="104"/>
      <c r="CN23" s="104"/>
      <c r="CO23" s="104"/>
      <c r="CP23" s="104">
        <f>2735928.51612903*31</f>
        <v>84813783.999999925</v>
      </c>
      <c r="CQ23" s="104">
        <f>6188875.63978495*30</f>
        <v>185666269.1935485</v>
      </c>
      <c r="CR23" s="104">
        <f>3403582.48387097*31</f>
        <v>105511057.00000007</v>
      </c>
      <c r="CS23" s="104">
        <f>2655990.93548387*31</f>
        <v>82335718.99999997</v>
      </c>
      <c r="CT23" s="104">
        <f>2346590.92857143*28</f>
        <v>65704546.000000045</v>
      </c>
      <c r="CU23" s="104">
        <f>2357388.21198157*31</f>
        <v>73079034.571428671</v>
      </c>
      <c r="CV23" s="104">
        <f>1996578.3*30</f>
        <v>59897349</v>
      </c>
      <c r="CW23" s="104">
        <f>3462280.38709677*31</f>
        <v>107330691.99999988</v>
      </c>
      <c r="CX23" s="104">
        <f>4267279.03333333*30</f>
        <v>128018370.99999991</v>
      </c>
      <c r="CY23" s="104">
        <f>4848718.48387097*31</f>
        <v>150310273.00000006</v>
      </c>
      <c r="CZ23" s="104">
        <f>1665511.16129032*31</f>
        <v>51630845.999999925</v>
      </c>
      <c r="DA23" s="104">
        <f>1627054.76666667*30</f>
        <v>48811643.000000104</v>
      </c>
    </row>
    <row r="24" spans="2:105" ht="13">
      <c r="C24" s="61" t="s">
        <v>21</v>
      </c>
      <c r="D24" s="61" t="s">
        <v>47</v>
      </c>
      <c r="E24" s="61"/>
      <c r="F24" s="61"/>
      <c r="G24" s="104">
        <f>SUM(N24:Y24)</f>
        <v>0</v>
      </c>
      <c r="H24" s="105"/>
      <c r="I24" s="104"/>
      <c r="J24" s="104"/>
      <c r="K24" s="104"/>
      <c r="L24" s="104"/>
      <c r="M24" s="104"/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61"/>
      <c r="AA24" s="104">
        <f>SUM(AH24:AS24)</f>
        <v>0</v>
      </c>
      <c r="AB24" s="105"/>
      <c r="AC24" s="104"/>
      <c r="AD24" s="104"/>
      <c r="AE24" s="104"/>
      <c r="AF24" s="104"/>
      <c r="AG24" s="104"/>
      <c r="AH24" s="104">
        <v>0</v>
      </c>
      <c r="AI24" s="104">
        <v>0</v>
      </c>
      <c r="AJ24" s="104">
        <v>0</v>
      </c>
      <c r="AK24" s="104">
        <v>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U24" s="104">
        <f t="shared" si="2"/>
        <v>0</v>
      </c>
      <c r="AV24" s="105"/>
      <c r="AW24" s="104"/>
      <c r="AX24" s="104"/>
      <c r="AY24" s="104"/>
      <c r="AZ24" s="104"/>
      <c r="BA24" s="104"/>
      <c r="BB24" s="104">
        <v>0</v>
      </c>
      <c r="BC24" s="104">
        <v>0</v>
      </c>
      <c r="BD24" s="104">
        <v>0</v>
      </c>
      <c r="BE24" s="104">
        <v>0</v>
      </c>
      <c r="BF24" s="104">
        <v>0</v>
      </c>
      <c r="BG24" s="104">
        <v>0</v>
      </c>
      <c r="BH24" s="104">
        <v>0</v>
      </c>
      <c r="BI24" s="104">
        <v>0</v>
      </c>
      <c r="BJ24" s="104">
        <v>0</v>
      </c>
      <c r="BK24" s="104">
        <v>0</v>
      </c>
      <c r="BL24" s="104">
        <v>0</v>
      </c>
      <c r="BM24" s="104">
        <v>0</v>
      </c>
      <c r="BO24" s="104">
        <f t="shared" si="3"/>
        <v>0</v>
      </c>
      <c r="BP24" s="105"/>
      <c r="BQ24" s="104"/>
      <c r="BR24" s="104"/>
      <c r="BS24" s="104"/>
      <c r="BT24" s="104"/>
      <c r="BU24" s="104"/>
      <c r="BV24" s="104">
        <v>0</v>
      </c>
      <c r="BW24" s="104">
        <v>0</v>
      </c>
      <c r="BX24" s="104">
        <v>0</v>
      </c>
      <c r="BY24" s="104">
        <v>0</v>
      </c>
      <c r="BZ24" s="104">
        <v>0</v>
      </c>
      <c r="CA24" s="104">
        <v>0</v>
      </c>
      <c r="CB24" s="104">
        <v>0</v>
      </c>
      <c r="CC24" s="104">
        <v>0</v>
      </c>
      <c r="CD24" s="104">
        <v>0</v>
      </c>
      <c r="CE24" s="104">
        <v>0</v>
      </c>
      <c r="CF24" s="104">
        <v>0</v>
      </c>
      <c r="CG24" s="104">
        <v>0</v>
      </c>
      <c r="CI24" s="104">
        <f>SUM(CP24:DA24)</f>
        <v>0</v>
      </c>
      <c r="CJ24" s="105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</row>
    <row r="25" spans="2:105" ht="13" hidden="1">
      <c r="C25" s="61" t="s">
        <v>22</v>
      </c>
      <c r="D25" s="61" t="s">
        <v>47</v>
      </c>
      <c r="E25" s="61"/>
      <c r="F25" s="61"/>
      <c r="G25" s="104">
        <f t="shared" ref="G25" si="4">SUM(N25:Y25)</f>
        <v>0</v>
      </c>
      <c r="H25" s="105"/>
      <c r="I25" s="104"/>
      <c r="J25" s="104"/>
      <c r="K25" s="104"/>
      <c r="L25" s="104"/>
      <c r="M25" s="104"/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61"/>
      <c r="AA25" s="104">
        <f t="shared" ref="AA25" si="5">SUM(AH25:AS25)</f>
        <v>0</v>
      </c>
      <c r="AB25" s="105"/>
      <c r="AC25" s="104"/>
      <c r="AD25" s="104"/>
      <c r="AE25" s="104"/>
      <c r="AF25" s="104"/>
      <c r="AG25" s="104"/>
      <c r="AH25" s="104">
        <v>0</v>
      </c>
      <c r="AI25" s="104">
        <v>0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U25" s="104">
        <v>0</v>
      </c>
      <c r="AV25" s="105"/>
      <c r="AW25" s="104"/>
      <c r="AX25" s="104"/>
      <c r="AY25" s="104"/>
      <c r="AZ25" s="104"/>
      <c r="BA25" s="104"/>
      <c r="BB25" s="104">
        <v>0</v>
      </c>
      <c r="BC25" s="104">
        <v>0</v>
      </c>
      <c r="BD25" s="104">
        <v>0</v>
      </c>
      <c r="BE25" s="104">
        <v>0</v>
      </c>
      <c r="BF25" s="104">
        <v>0</v>
      </c>
      <c r="BG25" s="104">
        <v>0</v>
      </c>
      <c r="BH25" s="104">
        <v>0</v>
      </c>
      <c r="BI25" s="104">
        <v>0</v>
      </c>
      <c r="BJ25" s="104">
        <v>0</v>
      </c>
      <c r="BK25" s="104">
        <v>0</v>
      </c>
      <c r="BL25" s="104">
        <v>0</v>
      </c>
      <c r="BM25" s="104">
        <v>0</v>
      </c>
      <c r="BO25" s="104">
        <v>0</v>
      </c>
      <c r="BP25" s="105"/>
      <c r="BQ25" s="104"/>
      <c r="BR25" s="104"/>
      <c r="BS25" s="104"/>
      <c r="BT25" s="104"/>
      <c r="BU25" s="104"/>
      <c r="BV25" s="104">
        <v>0</v>
      </c>
      <c r="BW25" s="104">
        <v>0</v>
      </c>
      <c r="BX25" s="104">
        <v>0</v>
      </c>
      <c r="BY25" s="104">
        <v>0</v>
      </c>
      <c r="BZ25" s="104">
        <v>0</v>
      </c>
      <c r="CA25" s="104">
        <v>0</v>
      </c>
      <c r="CB25" s="104">
        <v>0</v>
      </c>
      <c r="CC25" s="104">
        <v>0</v>
      </c>
      <c r="CD25" s="104">
        <v>0</v>
      </c>
      <c r="CE25" s="104">
        <v>0</v>
      </c>
      <c r="CF25" s="104">
        <v>0</v>
      </c>
      <c r="CG25" s="104">
        <v>0</v>
      </c>
      <c r="CI25" s="104">
        <v>0</v>
      </c>
      <c r="CJ25" s="105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</row>
    <row r="26" spans="2:105" ht="13">
      <c r="C26" s="61" t="s">
        <v>23</v>
      </c>
      <c r="D26" s="61" t="s">
        <v>47</v>
      </c>
      <c r="E26" s="61"/>
      <c r="F26" s="61"/>
      <c r="G26" s="104">
        <f>SUM(N26:Y26)</f>
        <v>0</v>
      </c>
      <c r="H26" s="105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61"/>
      <c r="AA26" s="104">
        <f t="shared" ref="AA26" si="6">SUM(AH26:AS26)</f>
        <v>0</v>
      </c>
      <c r="AB26" s="105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U26" s="104">
        <f t="shared" ref="AU26" si="7">SUM(BB26:BM26)</f>
        <v>0</v>
      </c>
      <c r="AV26" s="105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O26" s="104">
        <f t="shared" ref="BO26" si="8">SUM(BV26:CG26)</f>
        <v>0</v>
      </c>
      <c r="BP26" s="105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I26" s="104">
        <f>SUM(CP26:DA26)</f>
        <v>0</v>
      </c>
      <c r="CJ26" s="105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</row>
    <row r="27" spans="2:105" ht="13">
      <c r="C27" s="61"/>
      <c r="D27" s="61"/>
      <c r="E27" s="61"/>
      <c r="F27" s="61"/>
      <c r="G27" s="97">
        <f>SUM(G20:G26)</f>
        <v>1019397470.764977</v>
      </c>
      <c r="H27" s="176">
        <f>G27</f>
        <v>1019397470.764977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116">
        <f>SUM(AA20:AA26)</f>
        <v>1662592892.6935484</v>
      </c>
      <c r="AP27" s="82"/>
      <c r="AU27" s="116">
        <f>SUM(AU20:AU26)</f>
        <v>2410548682.764976</v>
      </c>
      <c r="BO27" s="116">
        <f>SUM(BO20:BO26)</f>
        <v>1494346360.764977</v>
      </c>
      <c r="BV27" s="164"/>
      <c r="BW27" s="164"/>
      <c r="BX27" s="214"/>
      <c r="BY27" s="164"/>
      <c r="BZ27" s="164"/>
      <c r="CA27" s="164"/>
      <c r="CI27" s="116">
        <f>SUM(CI20:CI26)</f>
        <v>1209246583.764977</v>
      </c>
      <c r="CP27">
        <v>4462361.7741935477</v>
      </c>
      <c r="CQ27">
        <v>7216186.4332798105</v>
      </c>
      <c r="CR27">
        <v>7632650.7025499316</v>
      </c>
      <c r="CS27">
        <v>7173670.6857530028</v>
      </c>
      <c r="CT27">
        <v>4747695.8973202007</v>
      </c>
      <c r="CU27">
        <v>2140574.7070721658</v>
      </c>
      <c r="CV27">
        <v>2390242.0999999996</v>
      </c>
      <c r="CW27">
        <v>2936088</v>
      </c>
      <c r="CX27">
        <v>4291911.3999999985</v>
      </c>
      <c r="CY27">
        <v>3376131.9032258056</v>
      </c>
      <c r="CZ27">
        <v>7993447.9032258056</v>
      </c>
      <c r="DA27">
        <v>2038352.666666666</v>
      </c>
    </row>
    <row r="28" spans="2:105"/>
    <row r="29" spans="2:105" s="84" customFormat="1" ht="13">
      <c r="B29" s="84" t="s">
        <v>83</v>
      </c>
      <c r="F29" s="85"/>
      <c r="G29" s="84" t="str">
        <f>G18</f>
        <v>Total 22/23</v>
      </c>
      <c r="H29" s="84" t="str">
        <f>H18</f>
        <v>Gas Year 2022/23</v>
      </c>
      <c r="I29" s="84" t="str">
        <f>I18</f>
        <v>Q4 -22</v>
      </c>
      <c r="J29" s="84" t="str">
        <f t="shared" ref="J29:L29" si="9">J18</f>
        <v>Q1 - 23</v>
      </c>
      <c r="K29" s="84" t="str">
        <f t="shared" si="9"/>
        <v>Q2 -23</v>
      </c>
      <c r="L29" s="84" t="str">
        <f t="shared" si="9"/>
        <v>Q3 -23</v>
      </c>
      <c r="N29" s="98">
        <f>N18</f>
        <v>44835</v>
      </c>
      <c r="O29" s="98">
        <f t="shared" ref="O29:Y29" si="10">O18</f>
        <v>44866</v>
      </c>
      <c r="P29" s="98">
        <f t="shared" si="10"/>
        <v>44896</v>
      </c>
      <c r="Q29" s="98">
        <f t="shared" si="10"/>
        <v>44927</v>
      </c>
      <c r="R29" s="98">
        <f t="shared" si="10"/>
        <v>44958</v>
      </c>
      <c r="S29" s="98">
        <f t="shared" si="10"/>
        <v>44986</v>
      </c>
      <c r="T29" s="98">
        <f t="shared" si="10"/>
        <v>45017</v>
      </c>
      <c r="U29" s="98">
        <f t="shared" si="10"/>
        <v>45047</v>
      </c>
      <c r="V29" s="98">
        <f t="shared" si="10"/>
        <v>45078</v>
      </c>
      <c r="W29" s="98">
        <f t="shared" si="10"/>
        <v>45108</v>
      </c>
      <c r="X29" s="98">
        <f t="shared" si="10"/>
        <v>45139</v>
      </c>
      <c r="Y29" s="98">
        <f t="shared" si="10"/>
        <v>45170</v>
      </c>
      <c r="AA29" s="84" t="str">
        <f>AA18</f>
        <v>Total 2023/24</v>
      </c>
      <c r="AB29" s="84" t="str">
        <f t="shared" ref="AB29:AF29" si="11">AB18</f>
        <v>Gas Year 2023/24</v>
      </c>
      <c r="AC29" s="84" t="str">
        <f t="shared" si="11"/>
        <v>Q4 -23</v>
      </c>
      <c r="AD29" s="84" t="str">
        <f t="shared" si="11"/>
        <v>Q1 -24</v>
      </c>
      <c r="AE29" s="84" t="str">
        <f t="shared" si="11"/>
        <v>Q2 -24</v>
      </c>
      <c r="AF29" s="84" t="str">
        <f t="shared" si="11"/>
        <v>Q3 -24</v>
      </c>
      <c r="AH29" s="98">
        <f>AH18</f>
        <v>45201</v>
      </c>
      <c r="AI29" s="98">
        <f t="shared" ref="AI29:AS29" si="12">AI18</f>
        <v>45232</v>
      </c>
      <c r="AJ29" s="98">
        <f t="shared" si="12"/>
        <v>45262</v>
      </c>
      <c r="AK29" s="98">
        <f t="shared" si="12"/>
        <v>45293</v>
      </c>
      <c r="AL29" s="98">
        <f t="shared" si="12"/>
        <v>45324</v>
      </c>
      <c r="AM29" s="98">
        <f t="shared" si="12"/>
        <v>45352</v>
      </c>
      <c r="AN29" s="98">
        <f t="shared" si="12"/>
        <v>45383</v>
      </c>
      <c r="AO29" s="98">
        <f t="shared" si="12"/>
        <v>45413</v>
      </c>
      <c r="AP29" s="98">
        <f t="shared" si="12"/>
        <v>45444</v>
      </c>
      <c r="AQ29" s="98">
        <f t="shared" si="12"/>
        <v>45474</v>
      </c>
      <c r="AR29" s="98">
        <f t="shared" si="12"/>
        <v>45505</v>
      </c>
      <c r="AS29" s="98">
        <f t="shared" si="12"/>
        <v>45536</v>
      </c>
      <c r="AU29" s="84" t="str">
        <f>AU18</f>
        <v>Total 2024/25</v>
      </c>
      <c r="AV29" s="84" t="str">
        <f t="shared" ref="AV29:AZ29" si="13">AV18</f>
        <v>Gas Year 2024/25</v>
      </c>
      <c r="AW29" s="84" t="str">
        <f t="shared" si="13"/>
        <v>Q4 -24</v>
      </c>
      <c r="AX29" s="84" t="str">
        <f t="shared" si="13"/>
        <v>Q1 -25</v>
      </c>
      <c r="AY29" s="84" t="str">
        <f t="shared" si="13"/>
        <v>Q2 -25</v>
      </c>
      <c r="AZ29" s="84" t="str">
        <f t="shared" si="13"/>
        <v>Q3 -25</v>
      </c>
      <c r="BB29" s="98">
        <f>BB18</f>
        <v>45567</v>
      </c>
      <c r="BC29" s="98">
        <f t="shared" ref="BC29:BM29" si="14">BC18</f>
        <v>45598</v>
      </c>
      <c r="BD29" s="98">
        <f t="shared" si="14"/>
        <v>45628</v>
      </c>
      <c r="BE29" s="98">
        <f t="shared" si="14"/>
        <v>45659</v>
      </c>
      <c r="BF29" s="98">
        <f t="shared" si="14"/>
        <v>45690</v>
      </c>
      <c r="BG29" s="98">
        <f t="shared" si="14"/>
        <v>45718</v>
      </c>
      <c r="BH29" s="98">
        <f t="shared" si="14"/>
        <v>45749</v>
      </c>
      <c r="BI29" s="98">
        <f t="shared" si="14"/>
        <v>45779</v>
      </c>
      <c r="BJ29" s="98">
        <f t="shared" si="14"/>
        <v>45810</v>
      </c>
      <c r="BK29" s="98">
        <f t="shared" si="14"/>
        <v>45840</v>
      </c>
      <c r="BL29" s="98">
        <f t="shared" si="14"/>
        <v>45871</v>
      </c>
      <c r="BM29" s="98">
        <f t="shared" si="14"/>
        <v>45902</v>
      </c>
      <c r="BO29" s="84" t="str">
        <f>BO18</f>
        <v>Total 2025/26</v>
      </c>
      <c r="BP29" s="84" t="str">
        <f t="shared" ref="BP29:BT29" si="15">BP18</f>
        <v>Gas Year 2025/26</v>
      </c>
      <c r="BQ29" s="84" t="str">
        <f t="shared" si="15"/>
        <v>Q4 -25</v>
      </c>
      <c r="BR29" s="84" t="str">
        <f t="shared" si="15"/>
        <v>Q1 -26</v>
      </c>
      <c r="BS29" s="84" t="str">
        <f t="shared" si="15"/>
        <v>Q2 -26</v>
      </c>
      <c r="BT29" s="84" t="str">
        <f t="shared" si="15"/>
        <v>Q3 -26</v>
      </c>
      <c r="BV29" s="98">
        <f>BV18</f>
        <v>45933</v>
      </c>
      <c r="BW29" s="98">
        <f t="shared" ref="BW29:CG29" si="16">BW18</f>
        <v>45964</v>
      </c>
      <c r="BX29" s="98">
        <f t="shared" si="16"/>
        <v>45994</v>
      </c>
      <c r="BY29" s="98">
        <f t="shared" si="16"/>
        <v>46025</v>
      </c>
      <c r="BZ29" s="98">
        <f t="shared" si="16"/>
        <v>46056</v>
      </c>
      <c r="CA29" s="98">
        <f t="shared" si="16"/>
        <v>46084</v>
      </c>
      <c r="CB29" s="98">
        <f t="shared" si="16"/>
        <v>46115</v>
      </c>
      <c r="CC29" s="98">
        <f t="shared" si="16"/>
        <v>46145</v>
      </c>
      <c r="CD29" s="98">
        <f t="shared" si="16"/>
        <v>46176</v>
      </c>
      <c r="CE29" s="98">
        <f t="shared" si="16"/>
        <v>46206</v>
      </c>
      <c r="CF29" s="98">
        <f t="shared" si="16"/>
        <v>46237</v>
      </c>
      <c r="CG29" s="98">
        <f t="shared" si="16"/>
        <v>46268</v>
      </c>
      <c r="CH29" s="98"/>
      <c r="CI29" s="84" t="str">
        <f>CI18</f>
        <v>Total 2026/27</v>
      </c>
      <c r="CJ29" s="84" t="str">
        <f>CJ18</f>
        <v>Gas Year 2026/27</v>
      </c>
      <c r="CK29" s="84" t="str">
        <f>CK18</f>
        <v>Q4 -26</v>
      </c>
      <c r="CL29" s="84" t="str">
        <f t="shared" ref="CL29:CM29" si="17">CL18</f>
        <v>Q1 -27</v>
      </c>
      <c r="CM29" s="84" t="str">
        <f t="shared" si="17"/>
        <v>Q2 -27</v>
      </c>
      <c r="CN29" s="84" t="str">
        <f>CN18</f>
        <v>Q3 -27</v>
      </c>
      <c r="CP29" s="98">
        <f>CP18</f>
        <v>46298</v>
      </c>
      <c r="CQ29" s="98">
        <f t="shared" ref="CQ29:DA29" si="18">CQ18</f>
        <v>46329</v>
      </c>
      <c r="CR29" s="98">
        <f t="shared" si="18"/>
        <v>46359</v>
      </c>
      <c r="CS29" s="98">
        <f t="shared" si="18"/>
        <v>46390</v>
      </c>
      <c r="CT29" s="98">
        <f t="shared" si="18"/>
        <v>46421</v>
      </c>
      <c r="CU29" s="98">
        <f t="shared" si="18"/>
        <v>46449</v>
      </c>
      <c r="CV29" s="98">
        <f t="shared" si="18"/>
        <v>46480</v>
      </c>
      <c r="CW29" s="98">
        <f t="shared" si="18"/>
        <v>46510</v>
      </c>
      <c r="CX29" s="98">
        <f t="shared" si="18"/>
        <v>46541</v>
      </c>
      <c r="CY29" s="98">
        <f t="shared" si="18"/>
        <v>46571</v>
      </c>
      <c r="CZ29" s="98">
        <f t="shared" si="18"/>
        <v>46602</v>
      </c>
      <c r="DA29" s="98">
        <f t="shared" si="18"/>
        <v>46633</v>
      </c>
    </row>
    <row r="30" spans="2:105" ht="13">
      <c r="C30" s="63" t="s">
        <v>46</v>
      </c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V30" s="61"/>
    </row>
    <row r="31" spans="2:105" ht="13">
      <c r="C31" s="61" t="s">
        <v>17</v>
      </c>
      <c r="D31" s="61" t="s">
        <v>47</v>
      </c>
      <c r="E31" s="61"/>
      <c r="F31" s="61"/>
      <c r="G31" s="104">
        <f>H31</f>
        <v>0</v>
      </c>
      <c r="H31" s="105">
        <v>0</v>
      </c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61"/>
      <c r="AA31" s="104">
        <f>AB31</f>
        <v>0</v>
      </c>
      <c r="AB31" s="104">
        <v>0</v>
      </c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U31" s="104">
        <f>AV31</f>
        <v>0</v>
      </c>
      <c r="AV31" s="104">
        <v>0</v>
      </c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O31" s="104">
        <f>BP31</f>
        <v>0</v>
      </c>
      <c r="BP31" s="104">
        <v>0</v>
      </c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I31" s="104">
        <f>CJ31</f>
        <v>0</v>
      </c>
      <c r="CJ31" s="104">
        <v>0</v>
      </c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</row>
    <row r="32" spans="2:105" ht="13">
      <c r="C32" s="61" t="s">
        <v>18</v>
      </c>
      <c r="D32" s="61" t="s">
        <v>47</v>
      </c>
      <c r="E32" s="61"/>
      <c r="F32" s="61"/>
      <c r="G32" s="104">
        <f>SUM(I32:L32)</f>
        <v>0</v>
      </c>
      <c r="H32" s="105"/>
      <c r="I32" s="104">
        <v>0</v>
      </c>
      <c r="J32" s="104">
        <v>0</v>
      </c>
      <c r="K32" s="104">
        <v>0</v>
      </c>
      <c r="L32" s="104">
        <v>0</v>
      </c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61"/>
      <c r="AA32" s="104">
        <f>SUM(AC32:AF32)</f>
        <v>0</v>
      </c>
      <c r="AB32" s="105"/>
      <c r="AC32" s="104">
        <v>0</v>
      </c>
      <c r="AD32" s="104">
        <v>0</v>
      </c>
      <c r="AE32" s="104">
        <v>0</v>
      </c>
      <c r="AF32" s="104">
        <v>0</v>
      </c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U32" s="104">
        <f>SUM(AW32:AZ32)</f>
        <v>0</v>
      </c>
      <c r="AV32" s="105"/>
      <c r="AW32" s="104">
        <v>0</v>
      </c>
      <c r="AX32" s="104">
        <v>0</v>
      </c>
      <c r="AY32" s="104">
        <v>0</v>
      </c>
      <c r="AZ32" s="104">
        <v>0</v>
      </c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O32" s="104">
        <f>SUM(BQ32:BT32)</f>
        <v>0</v>
      </c>
      <c r="BP32" s="105"/>
      <c r="BQ32" s="104">
        <v>0</v>
      </c>
      <c r="BR32" s="104">
        <v>0</v>
      </c>
      <c r="BS32" s="104">
        <v>0</v>
      </c>
      <c r="BT32" s="104">
        <v>0</v>
      </c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I32" s="104">
        <f>SUM(CK32:CN32)</f>
        <v>0</v>
      </c>
      <c r="CJ32" s="105"/>
      <c r="CK32" s="104">
        <v>0</v>
      </c>
      <c r="CL32" s="104">
        <v>0</v>
      </c>
      <c r="CM32" s="104">
        <v>0</v>
      </c>
      <c r="CN32" s="104">
        <v>0</v>
      </c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</row>
    <row r="33" spans="2:105" ht="13">
      <c r="C33" s="61" t="s">
        <v>19</v>
      </c>
      <c r="D33" s="61" t="s">
        <v>47</v>
      </c>
      <c r="E33" s="61"/>
      <c r="F33" s="61"/>
      <c r="G33" s="104">
        <f>SUM(N33:Y33)</f>
        <v>0</v>
      </c>
      <c r="H33" s="105"/>
      <c r="I33" s="104"/>
      <c r="J33" s="104"/>
      <c r="K33" s="104"/>
      <c r="L33" s="104"/>
      <c r="M33" s="104"/>
      <c r="N33" s="104">
        <v>0</v>
      </c>
      <c r="O33" s="104">
        <v>0</v>
      </c>
      <c r="P33" s="104">
        <v>0</v>
      </c>
      <c r="Q33" s="104">
        <v>0</v>
      </c>
      <c r="R33" s="104">
        <v>0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61"/>
      <c r="AA33" s="104">
        <f>SUM(AH33:AS33)</f>
        <v>0</v>
      </c>
      <c r="AB33" s="105"/>
      <c r="AC33" s="104"/>
      <c r="AD33" s="104"/>
      <c r="AE33" s="104"/>
      <c r="AF33" s="104"/>
      <c r="AG33" s="104"/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U33" s="104">
        <f>SUM(BB33:BM33)</f>
        <v>0</v>
      </c>
      <c r="AV33" s="105"/>
      <c r="AW33" s="104"/>
      <c r="AX33" s="104"/>
      <c r="AY33" s="104"/>
      <c r="AZ33" s="104"/>
      <c r="BA33" s="104"/>
      <c r="BB33" s="104">
        <v>0</v>
      </c>
      <c r="BC33" s="104">
        <v>0</v>
      </c>
      <c r="BD33" s="104">
        <v>0</v>
      </c>
      <c r="BE33" s="104">
        <v>0</v>
      </c>
      <c r="BF33" s="104">
        <v>0</v>
      </c>
      <c r="BG33" s="104">
        <v>0</v>
      </c>
      <c r="BH33" s="104">
        <v>0</v>
      </c>
      <c r="BI33" s="104">
        <v>0</v>
      </c>
      <c r="BJ33" s="104">
        <v>0</v>
      </c>
      <c r="BK33" s="104">
        <v>0</v>
      </c>
      <c r="BL33" s="104">
        <v>0</v>
      </c>
      <c r="BM33" s="104">
        <v>0</v>
      </c>
      <c r="BO33" s="104">
        <f>SUM(BV33:CG33)</f>
        <v>0</v>
      </c>
      <c r="BP33" s="105"/>
      <c r="BQ33" s="104"/>
      <c r="BR33" s="104"/>
      <c r="BS33" s="104"/>
      <c r="BT33" s="104"/>
      <c r="BU33" s="104"/>
      <c r="BV33" s="104">
        <v>0</v>
      </c>
      <c r="BW33" s="104">
        <v>0</v>
      </c>
      <c r="BX33" s="104">
        <v>0</v>
      </c>
      <c r="BY33" s="104">
        <v>0</v>
      </c>
      <c r="BZ33" s="104">
        <v>0</v>
      </c>
      <c r="CA33" s="104">
        <v>0</v>
      </c>
      <c r="CB33" s="104">
        <v>0</v>
      </c>
      <c r="CC33" s="104">
        <v>0</v>
      </c>
      <c r="CD33" s="104">
        <v>0</v>
      </c>
      <c r="CE33" s="104">
        <v>0</v>
      </c>
      <c r="CF33" s="104">
        <v>0</v>
      </c>
      <c r="CG33" s="104">
        <v>0</v>
      </c>
      <c r="CI33" s="104">
        <f>SUM(CP33:DA33)</f>
        <v>0</v>
      </c>
      <c r="CJ33" s="105"/>
      <c r="CK33" s="104"/>
      <c r="CL33" s="104"/>
      <c r="CM33" s="104"/>
      <c r="CN33" s="104"/>
      <c r="CO33" s="104"/>
      <c r="CP33" s="104">
        <v>0</v>
      </c>
      <c r="CQ33" s="104">
        <v>0</v>
      </c>
      <c r="CR33" s="104">
        <v>0</v>
      </c>
      <c r="CS33" s="104">
        <v>0</v>
      </c>
      <c r="CT33" s="104">
        <v>0</v>
      </c>
      <c r="CU33" s="104">
        <v>0</v>
      </c>
      <c r="CV33" s="104">
        <v>0</v>
      </c>
      <c r="CW33" s="104">
        <v>0</v>
      </c>
      <c r="CX33" s="104">
        <v>0</v>
      </c>
      <c r="CY33" s="104">
        <v>0</v>
      </c>
      <c r="CZ33" s="104">
        <v>0</v>
      </c>
      <c r="DA33" s="104">
        <v>0</v>
      </c>
    </row>
    <row r="34" spans="2:105" ht="13">
      <c r="C34" s="61" t="s">
        <v>20</v>
      </c>
      <c r="D34" s="61" t="s">
        <v>47</v>
      </c>
      <c r="E34" s="61"/>
      <c r="F34" s="61"/>
      <c r="G34" s="104">
        <f>SUM(N34:Y34)</f>
        <v>0</v>
      </c>
      <c r="H34" s="105"/>
      <c r="I34" s="104"/>
      <c r="J34" s="104"/>
      <c r="K34" s="104"/>
      <c r="L34" s="104"/>
      <c r="M34" s="104"/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04">
        <v>0</v>
      </c>
      <c r="T34" s="104">
        <v>0</v>
      </c>
      <c r="U34" s="104">
        <v>0</v>
      </c>
      <c r="V34" s="104">
        <v>0</v>
      </c>
      <c r="W34" s="104">
        <v>0</v>
      </c>
      <c r="X34" s="104">
        <v>0</v>
      </c>
      <c r="Y34" s="104">
        <v>0</v>
      </c>
      <c r="Z34" s="61"/>
      <c r="AA34" s="104">
        <f>SUM(AH34:AS34)</f>
        <v>0</v>
      </c>
      <c r="AB34" s="105"/>
      <c r="AC34" s="104"/>
      <c r="AD34" s="104"/>
      <c r="AE34" s="104"/>
      <c r="AF34" s="104"/>
      <c r="AG34" s="104"/>
      <c r="AH34" s="104">
        <v>0</v>
      </c>
      <c r="AI34" s="104">
        <v>0</v>
      </c>
      <c r="AJ34" s="104">
        <v>0</v>
      </c>
      <c r="AK34" s="104">
        <v>0</v>
      </c>
      <c r="AL34" s="104">
        <v>0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v>0</v>
      </c>
      <c r="AS34" s="104">
        <v>0</v>
      </c>
      <c r="AU34" s="104">
        <f t="shared" ref="AU34" si="19">SUM(BB34:BM34)</f>
        <v>0</v>
      </c>
      <c r="AV34" s="105"/>
      <c r="AW34" s="104"/>
      <c r="AX34" s="104"/>
      <c r="AY34" s="104"/>
      <c r="AZ34" s="104"/>
      <c r="BA34" s="104"/>
      <c r="BB34" s="104">
        <v>0</v>
      </c>
      <c r="BC34" s="104">
        <v>0</v>
      </c>
      <c r="BD34" s="104">
        <v>0</v>
      </c>
      <c r="BE34" s="104">
        <v>0</v>
      </c>
      <c r="BF34" s="104">
        <v>0</v>
      </c>
      <c r="BG34" s="104">
        <v>0</v>
      </c>
      <c r="BH34" s="104">
        <v>0</v>
      </c>
      <c r="BI34" s="104">
        <v>0</v>
      </c>
      <c r="BJ34" s="104">
        <v>0</v>
      </c>
      <c r="BK34" s="104">
        <v>0</v>
      </c>
      <c r="BL34" s="104">
        <v>0</v>
      </c>
      <c r="BM34" s="104">
        <v>0</v>
      </c>
      <c r="BO34" s="104">
        <f>SUM(BV34:CG34)</f>
        <v>0</v>
      </c>
      <c r="BP34" s="105"/>
      <c r="BQ34" s="104"/>
      <c r="BR34" s="104"/>
      <c r="BS34" s="104"/>
      <c r="BT34" s="104"/>
      <c r="BU34" s="104"/>
      <c r="BV34" s="104">
        <v>0</v>
      </c>
      <c r="BW34" s="104">
        <v>0</v>
      </c>
      <c r="BX34" s="104">
        <v>0</v>
      </c>
      <c r="BY34" s="104">
        <v>0</v>
      </c>
      <c r="BZ34" s="104">
        <v>0</v>
      </c>
      <c r="CA34" s="104">
        <v>0</v>
      </c>
      <c r="CB34" s="104">
        <v>0</v>
      </c>
      <c r="CC34" s="104">
        <v>0</v>
      </c>
      <c r="CD34" s="104">
        <v>0</v>
      </c>
      <c r="CE34" s="104">
        <v>0</v>
      </c>
      <c r="CF34" s="104">
        <v>0</v>
      </c>
      <c r="CG34" s="104">
        <v>0</v>
      </c>
      <c r="CI34" s="104">
        <f t="shared" ref="CI34:CI35" si="20">SUM(CP34:DA34)</f>
        <v>0</v>
      </c>
      <c r="CJ34" s="105"/>
      <c r="CK34" s="104"/>
      <c r="CL34" s="104"/>
      <c r="CM34" s="104"/>
      <c r="CN34" s="104"/>
      <c r="CO34" s="104"/>
      <c r="CP34" s="104">
        <v>0</v>
      </c>
      <c r="CQ34" s="104">
        <v>0</v>
      </c>
      <c r="CR34" s="104">
        <v>0</v>
      </c>
      <c r="CS34" s="104">
        <v>0</v>
      </c>
      <c r="CT34" s="104">
        <v>0</v>
      </c>
      <c r="CU34" s="104">
        <v>0</v>
      </c>
      <c r="CV34" s="104">
        <v>0</v>
      </c>
      <c r="CW34" s="104">
        <v>0</v>
      </c>
      <c r="CX34" s="104">
        <v>0</v>
      </c>
      <c r="CY34" s="104">
        <v>0</v>
      </c>
      <c r="CZ34" s="104">
        <v>0</v>
      </c>
      <c r="DA34" s="104">
        <v>0</v>
      </c>
    </row>
    <row r="35" spans="2:105" ht="13">
      <c r="C35" s="61" t="s">
        <v>21</v>
      </c>
      <c r="D35" s="61" t="s">
        <v>47</v>
      </c>
      <c r="E35" s="61"/>
      <c r="F35" s="61"/>
      <c r="G35" s="104">
        <f>SUM(N35:Y35)</f>
        <v>0</v>
      </c>
      <c r="H35" s="105"/>
      <c r="I35" s="104"/>
      <c r="J35" s="104"/>
      <c r="K35" s="104"/>
      <c r="L35" s="104"/>
      <c r="M35" s="104"/>
      <c r="N35" s="104">
        <v>0</v>
      </c>
      <c r="O35" s="104">
        <v>0</v>
      </c>
      <c r="P35" s="104">
        <v>0</v>
      </c>
      <c r="Q35" s="104">
        <v>0</v>
      </c>
      <c r="R35" s="104">
        <v>0</v>
      </c>
      <c r="S35" s="104">
        <v>0</v>
      </c>
      <c r="T35" s="104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61"/>
      <c r="AA35" s="104">
        <f>SUM(AH35:AS35)</f>
        <v>0</v>
      </c>
      <c r="AB35" s="105"/>
      <c r="AC35" s="104"/>
      <c r="AD35" s="104"/>
      <c r="AE35" s="104"/>
      <c r="AF35" s="104"/>
      <c r="AG35" s="104"/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v>0</v>
      </c>
      <c r="AS35" s="104">
        <v>0</v>
      </c>
      <c r="AU35" s="104">
        <f>SUM(BB35:BM35)</f>
        <v>0</v>
      </c>
      <c r="AV35" s="105"/>
      <c r="AW35" s="104"/>
      <c r="AX35" s="104"/>
      <c r="AY35" s="104"/>
      <c r="AZ35" s="104"/>
      <c r="BA35" s="104"/>
      <c r="BB35" s="104">
        <v>0</v>
      </c>
      <c r="BC35" s="104">
        <v>0</v>
      </c>
      <c r="BD35" s="104">
        <v>0</v>
      </c>
      <c r="BE35" s="104">
        <v>0</v>
      </c>
      <c r="BF35" s="104">
        <v>0</v>
      </c>
      <c r="BG35" s="104">
        <v>0</v>
      </c>
      <c r="BH35" s="104">
        <v>0</v>
      </c>
      <c r="BI35" s="104">
        <v>0</v>
      </c>
      <c r="BJ35" s="104">
        <v>0</v>
      </c>
      <c r="BK35" s="104">
        <v>0</v>
      </c>
      <c r="BL35" s="104">
        <v>0</v>
      </c>
      <c r="BM35" s="104">
        <v>0</v>
      </c>
      <c r="BO35" s="104">
        <f>SUM(BV35:CG35)</f>
        <v>0</v>
      </c>
      <c r="BP35" s="105"/>
      <c r="BQ35" s="104"/>
      <c r="BR35" s="104"/>
      <c r="BS35" s="104"/>
      <c r="BT35" s="104"/>
      <c r="BU35" s="104"/>
      <c r="BV35" s="104">
        <v>0</v>
      </c>
      <c r="BW35" s="104">
        <v>0</v>
      </c>
      <c r="BX35" s="104">
        <v>0</v>
      </c>
      <c r="BY35" s="104">
        <v>0</v>
      </c>
      <c r="BZ35" s="104">
        <v>0</v>
      </c>
      <c r="CA35" s="104">
        <v>0</v>
      </c>
      <c r="CB35" s="104">
        <v>0</v>
      </c>
      <c r="CC35" s="104">
        <v>0</v>
      </c>
      <c r="CD35" s="104">
        <v>0</v>
      </c>
      <c r="CE35" s="104">
        <v>0</v>
      </c>
      <c r="CF35" s="104">
        <v>0</v>
      </c>
      <c r="CG35" s="104">
        <v>0</v>
      </c>
      <c r="CI35" s="104">
        <f t="shared" si="20"/>
        <v>0</v>
      </c>
      <c r="CJ35" s="105"/>
      <c r="CK35" s="104"/>
      <c r="CL35" s="104"/>
      <c r="CM35" s="104"/>
      <c r="CN35" s="104"/>
      <c r="CO35" s="104"/>
      <c r="CP35" s="104">
        <v>0</v>
      </c>
      <c r="CQ35" s="104">
        <v>0</v>
      </c>
      <c r="CR35" s="104">
        <v>0</v>
      </c>
      <c r="CS35" s="104">
        <v>0</v>
      </c>
      <c r="CT35" s="104">
        <v>0</v>
      </c>
      <c r="CU35" s="104">
        <v>0</v>
      </c>
      <c r="CV35" s="104">
        <v>0</v>
      </c>
      <c r="CW35" s="104">
        <v>0</v>
      </c>
      <c r="CX35" s="104">
        <v>0</v>
      </c>
      <c r="CY35" s="104">
        <v>0</v>
      </c>
      <c r="CZ35" s="104">
        <v>0</v>
      </c>
      <c r="DA35" s="104">
        <v>0</v>
      </c>
    </row>
    <row r="36" spans="2:105" ht="13">
      <c r="C36" s="61" t="s">
        <v>23</v>
      </c>
      <c r="D36" s="61" t="s">
        <v>47</v>
      </c>
      <c r="E36" s="61"/>
      <c r="F36" s="61"/>
      <c r="G36" s="106">
        <f>SUM(N36:Y36)</f>
        <v>0</v>
      </c>
      <c r="H36" s="105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61"/>
      <c r="AA36" s="104">
        <f t="shared" ref="AA36" si="21">SUM(AH36:AS36)</f>
        <v>0</v>
      </c>
      <c r="AB36" s="105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U36" s="104">
        <f>SUM(BB36:BM36)</f>
        <v>0</v>
      </c>
      <c r="AV36" s="105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O36" s="104">
        <f>SUM(BV36:CG36)</f>
        <v>0</v>
      </c>
      <c r="BP36" s="105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I36" s="104">
        <f>SUM(CP36:DA36)</f>
        <v>0</v>
      </c>
      <c r="CJ36" s="105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</row>
    <row r="37" spans="2:105" ht="13">
      <c r="C37" s="61"/>
      <c r="D37" s="61"/>
      <c r="E37" s="61"/>
      <c r="F37" s="61"/>
      <c r="G37" s="97">
        <f>SUM(G31:G36)</f>
        <v>0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116">
        <f>SUM(AA31:AA36)</f>
        <v>0</v>
      </c>
      <c r="AU37" s="116">
        <f>SUM(AU31:AU36)</f>
        <v>0</v>
      </c>
      <c r="BO37" s="116">
        <f>SUM(BO31:BO36)</f>
        <v>0</v>
      </c>
      <c r="CI37" s="116">
        <f>SUM(CI31:CI36)</f>
        <v>0</v>
      </c>
    </row>
    <row r="38" spans="2:105"/>
    <row r="39" spans="2:105" s="84" customFormat="1" ht="13">
      <c r="B39" s="84" t="s">
        <v>82</v>
      </c>
      <c r="F39" s="85"/>
      <c r="G39" s="84" t="str">
        <f>G29</f>
        <v>Total 22/23</v>
      </c>
      <c r="H39" s="84" t="str">
        <f>H29</f>
        <v>Gas Year 2022/23</v>
      </c>
      <c r="I39" s="84" t="str">
        <f>I29</f>
        <v>Q4 -22</v>
      </c>
      <c r="J39" s="84" t="str">
        <f t="shared" ref="J39:L39" si="22">J29</f>
        <v>Q1 - 23</v>
      </c>
      <c r="K39" s="84" t="str">
        <f t="shared" si="22"/>
        <v>Q2 -23</v>
      </c>
      <c r="L39" s="84" t="str">
        <f t="shared" si="22"/>
        <v>Q3 -23</v>
      </c>
      <c r="N39" s="98">
        <f>N29</f>
        <v>44835</v>
      </c>
      <c r="O39" s="98">
        <f t="shared" ref="O39:Y39" si="23">O29</f>
        <v>44866</v>
      </c>
      <c r="P39" s="98">
        <f t="shared" si="23"/>
        <v>44896</v>
      </c>
      <c r="Q39" s="98">
        <f t="shared" si="23"/>
        <v>44927</v>
      </c>
      <c r="R39" s="98">
        <f t="shared" si="23"/>
        <v>44958</v>
      </c>
      <c r="S39" s="98">
        <f t="shared" si="23"/>
        <v>44986</v>
      </c>
      <c r="T39" s="98">
        <f t="shared" si="23"/>
        <v>45017</v>
      </c>
      <c r="U39" s="98">
        <f t="shared" si="23"/>
        <v>45047</v>
      </c>
      <c r="V39" s="98">
        <f t="shared" si="23"/>
        <v>45078</v>
      </c>
      <c r="W39" s="98">
        <f t="shared" si="23"/>
        <v>45108</v>
      </c>
      <c r="X39" s="98">
        <f t="shared" si="23"/>
        <v>45139</v>
      </c>
      <c r="Y39" s="98">
        <f t="shared" si="23"/>
        <v>45170</v>
      </c>
      <c r="AA39" s="84" t="str">
        <f>AA29</f>
        <v>Total 2023/24</v>
      </c>
      <c r="AB39" s="84" t="str">
        <f t="shared" ref="AB39:AF39" si="24">AB29</f>
        <v>Gas Year 2023/24</v>
      </c>
      <c r="AC39" s="84" t="str">
        <f t="shared" si="24"/>
        <v>Q4 -23</v>
      </c>
      <c r="AD39" s="84" t="str">
        <f t="shared" si="24"/>
        <v>Q1 -24</v>
      </c>
      <c r="AE39" s="84" t="str">
        <f t="shared" si="24"/>
        <v>Q2 -24</v>
      </c>
      <c r="AF39" s="84" t="str">
        <f t="shared" si="24"/>
        <v>Q3 -24</v>
      </c>
      <c r="AH39" s="98">
        <f>AH29</f>
        <v>45201</v>
      </c>
      <c r="AI39" s="98">
        <f t="shared" ref="AI39:AS39" si="25">AI29</f>
        <v>45232</v>
      </c>
      <c r="AJ39" s="98">
        <f t="shared" si="25"/>
        <v>45262</v>
      </c>
      <c r="AK39" s="98">
        <f t="shared" si="25"/>
        <v>45293</v>
      </c>
      <c r="AL39" s="98">
        <f t="shared" si="25"/>
        <v>45324</v>
      </c>
      <c r="AM39" s="98">
        <f t="shared" si="25"/>
        <v>45352</v>
      </c>
      <c r="AN39" s="98">
        <f t="shared" si="25"/>
        <v>45383</v>
      </c>
      <c r="AO39" s="98">
        <f t="shared" si="25"/>
        <v>45413</v>
      </c>
      <c r="AP39" s="98">
        <f t="shared" si="25"/>
        <v>45444</v>
      </c>
      <c r="AQ39" s="98">
        <f t="shared" si="25"/>
        <v>45474</v>
      </c>
      <c r="AR39" s="98">
        <f t="shared" si="25"/>
        <v>45505</v>
      </c>
      <c r="AS39" s="98">
        <f t="shared" si="25"/>
        <v>45536</v>
      </c>
      <c r="AU39" s="84" t="str">
        <f>AU29</f>
        <v>Total 2024/25</v>
      </c>
      <c r="AV39" s="84" t="str">
        <f t="shared" ref="AV39:AZ39" si="26">AV29</f>
        <v>Gas Year 2024/25</v>
      </c>
      <c r="AW39" s="84" t="str">
        <f t="shared" si="26"/>
        <v>Q4 -24</v>
      </c>
      <c r="AX39" s="84" t="str">
        <f t="shared" si="26"/>
        <v>Q1 -25</v>
      </c>
      <c r="AY39" s="84" t="str">
        <f t="shared" si="26"/>
        <v>Q2 -25</v>
      </c>
      <c r="AZ39" s="84" t="str">
        <f t="shared" si="26"/>
        <v>Q3 -25</v>
      </c>
      <c r="BB39" s="98">
        <f>BB29</f>
        <v>45567</v>
      </c>
      <c r="BC39" s="98">
        <f t="shared" ref="BC39:BM39" si="27">BC29</f>
        <v>45598</v>
      </c>
      <c r="BD39" s="98">
        <f t="shared" si="27"/>
        <v>45628</v>
      </c>
      <c r="BE39" s="98">
        <f t="shared" si="27"/>
        <v>45659</v>
      </c>
      <c r="BF39" s="98">
        <f t="shared" si="27"/>
        <v>45690</v>
      </c>
      <c r="BG39" s="98">
        <f t="shared" si="27"/>
        <v>45718</v>
      </c>
      <c r="BH39" s="98">
        <f t="shared" si="27"/>
        <v>45749</v>
      </c>
      <c r="BI39" s="98">
        <f t="shared" si="27"/>
        <v>45779</v>
      </c>
      <c r="BJ39" s="98">
        <f t="shared" si="27"/>
        <v>45810</v>
      </c>
      <c r="BK39" s="98">
        <f t="shared" si="27"/>
        <v>45840</v>
      </c>
      <c r="BL39" s="98">
        <f t="shared" si="27"/>
        <v>45871</v>
      </c>
      <c r="BM39" s="98">
        <f t="shared" si="27"/>
        <v>45902</v>
      </c>
      <c r="BO39" s="84" t="str">
        <f>BO29</f>
        <v>Total 2025/26</v>
      </c>
      <c r="BP39" s="84" t="str">
        <f t="shared" ref="BP39:BT39" si="28">BP29</f>
        <v>Gas Year 2025/26</v>
      </c>
      <c r="BQ39" s="84" t="str">
        <f t="shared" si="28"/>
        <v>Q4 -25</v>
      </c>
      <c r="BR39" s="84" t="str">
        <f t="shared" si="28"/>
        <v>Q1 -26</v>
      </c>
      <c r="BS39" s="84" t="str">
        <f t="shared" si="28"/>
        <v>Q2 -26</v>
      </c>
      <c r="BT39" s="84" t="str">
        <f t="shared" si="28"/>
        <v>Q3 -26</v>
      </c>
      <c r="BV39" s="98">
        <f>BV29</f>
        <v>45933</v>
      </c>
      <c r="BW39" s="98">
        <f t="shared" ref="BW39:CG39" si="29">BW29</f>
        <v>45964</v>
      </c>
      <c r="BX39" s="98">
        <f t="shared" si="29"/>
        <v>45994</v>
      </c>
      <c r="BY39" s="98">
        <f t="shared" si="29"/>
        <v>46025</v>
      </c>
      <c r="BZ39" s="98">
        <f t="shared" si="29"/>
        <v>46056</v>
      </c>
      <c r="CA39" s="98">
        <f t="shared" si="29"/>
        <v>46084</v>
      </c>
      <c r="CB39" s="98">
        <f t="shared" si="29"/>
        <v>46115</v>
      </c>
      <c r="CC39" s="98">
        <f t="shared" si="29"/>
        <v>46145</v>
      </c>
      <c r="CD39" s="98">
        <f t="shared" si="29"/>
        <v>46176</v>
      </c>
      <c r="CE39" s="98">
        <f t="shared" si="29"/>
        <v>46206</v>
      </c>
      <c r="CF39" s="98">
        <f t="shared" si="29"/>
        <v>46237</v>
      </c>
      <c r="CG39" s="98">
        <f t="shared" si="29"/>
        <v>46268</v>
      </c>
      <c r="CH39" s="98"/>
      <c r="CI39" s="84" t="str">
        <f>CI29</f>
        <v>Total 2026/27</v>
      </c>
      <c r="CJ39" s="84" t="str">
        <f>CJ29</f>
        <v>Gas Year 2026/27</v>
      </c>
      <c r="CK39" s="84" t="str">
        <f>CK29</f>
        <v>Q4 -26</v>
      </c>
      <c r="CL39" s="84" t="str">
        <f t="shared" ref="CL39:CM39" si="30">CL29</f>
        <v>Q1 -27</v>
      </c>
      <c r="CM39" s="84" t="str">
        <f t="shared" si="30"/>
        <v>Q2 -27</v>
      </c>
      <c r="CN39" s="84" t="str">
        <f>CN29</f>
        <v>Q3 -27</v>
      </c>
      <c r="CP39" s="98">
        <f>CP29</f>
        <v>46298</v>
      </c>
      <c r="CQ39" s="98">
        <f t="shared" ref="CQ39:CZ39" si="31">CQ29</f>
        <v>46329</v>
      </c>
      <c r="CR39" s="98">
        <f t="shared" si="31"/>
        <v>46359</v>
      </c>
      <c r="CS39" s="98">
        <f t="shared" si="31"/>
        <v>46390</v>
      </c>
      <c r="CT39" s="98">
        <f t="shared" si="31"/>
        <v>46421</v>
      </c>
      <c r="CU39" s="98">
        <f t="shared" si="31"/>
        <v>46449</v>
      </c>
      <c r="CV39" s="98">
        <f t="shared" si="31"/>
        <v>46480</v>
      </c>
      <c r="CW39" s="98">
        <f t="shared" si="31"/>
        <v>46510</v>
      </c>
      <c r="CX39" s="98">
        <f t="shared" si="31"/>
        <v>46541</v>
      </c>
      <c r="CY39" s="98">
        <f t="shared" si="31"/>
        <v>46571</v>
      </c>
      <c r="CZ39" s="98">
        <f t="shared" si="31"/>
        <v>46602</v>
      </c>
      <c r="DA39" s="98">
        <f>DA29</f>
        <v>46633</v>
      </c>
    </row>
    <row r="40" spans="2:105" ht="13">
      <c r="C40" s="63" t="s">
        <v>46</v>
      </c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V40" s="61"/>
    </row>
    <row r="41" spans="2:105" ht="13">
      <c r="C41" s="61" t="s">
        <v>17</v>
      </c>
      <c r="D41" s="61" t="s">
        <v>47</v>
      </c>
      <c r="E41" s="61"/>
      <c r="F41" s="61"/>
      <c r="G41" s="150">
        <f>G20+G31</f>
        <v>56037000</v>
      </c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150">
        <f>AA20+AA31</f>
        <v>56037000</v>
      </c>
      <c r="AB41" s="165">
        <f>AB20+AB31</f>
        <v>56037000</v>
      </c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140"/>
      <c r="AU41" s="150">
        <f>AU20+AU31</f>
        <v>56037000</v>
      </c>
      <c r="AV41" s="165">
        <f>AV20+AV31</f>
        <v>56037000</v>
      </c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140"/>
      <c r="BO41" s="150">
        <f>BO20+BO31</f>
        <v>56037000</v>
      </c>
      <c r="BP41" s="165">
        <f>BP20+BP31</f>
        <v>56037000</v>
      </c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140"/>
      <c r="CI41" s="150">
        <f>CI20+CI31</f>
        <v>56037000</v>
      </c>
      <c r="CJ41" s="165">
        <f>CJ20+CJ31</f>
        <v>56037000</v>
      </c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</row>
    <row r="42" spans="2:105" ht="13">
      <c r="C42" s="61" t="s">
        <v>18</v>
      </c>
      <c r="D42" s="61" t="s">
        <v>47</v>
      </c>
      <c r="E42" s="61"/>
      <c r="F42" s="61"/>
      <c r="G42" s="150">
        <f>G21+G32</f>
        <v>0</v>
      </c>
      <c r="H42" s="56"/>
      <c r="I42" s="150">
        <f>I21+I32</f>
        <v>0</v>
      </c>
      <c r="J42" s="150">
        <f>J21+J32</f>
        <v>0</v>
      </c>
      <c r="K42" s="150">
        <f>K21+K32</f>
        <v>0</v>
      </c>
      <c r="L42" s="150">
        <f>L21+L32</f>
        <v>0</v>
      </c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56"/>
      <c r="AA42" s="150">
        <f>AA21+AA32</f>
        <v>0</v>
      </c>
      <c r="AB42" s="56"/>
      <c r="AC42" s="150">
        <f>AC21+AC32</f>
        <v>0</v>
      </c>
      <c r="AD42" s="150">
        <f>AD21+AD32</f>
        <v>0</v>
      </c>
      <c r="AE42" s="150">
        <f>AE21+AE32</f>
        <v>0</v>
      </c>
      <c r="AF42" s="150">
        <f>AF21+AF32</f>
        <v>0</v>
      </c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40"/>
      <c r="AU42" s="150">
        <f>AU21+AU32</f>
        <v>0</v>
      </c>
      <c r="AV42" s="56"/>
      <c r="AW42" s="150">
        <f>AW21+AW32</f>
        <v>0</v>
      </c>
      <c r="AX42" s="150">
        <f>AX21+AX32</f>
        <v>0</v>
      </c>
      <c r="AY42" s="150">
        <f>AY21+AY32</f>
        <v>0</v>
      </c>
      <c r="AZ42" s="150">
        <f>AZ21+AZ32</f>
        <v>0</v>
      </c>
      <c r="BA42" s="150"/>
      <c r="BB42" s="150"/>
      <c r="BC42" s="150"/>
      <c r="BD42" s="150"/>
      <c r="BE42" s="150"/>
      <c r="BF42" s="150"/>
      <c r="BG42" s="150"/>
      <c r="BH42" s="150"/>
      <c r="BI42" s="150"/>
      <c r="BJ42" s="150"/>
      <c r="BK42" s="150"/>
      <c r="BL42" s="150"/>
      <c r="BM42" s="150"/>
      <c r="BN42" s="140"/>
      <c r="BO42" s="150">
        <f>BO21+BO32</f>
        <v>0</v>
      </c>
      <c r="BP42" s="56"/>
      <c r="BQ42" s="150">
        <f>BQ21+BQ32</f>
        <v>0</v>
      </c>
      <c r="BR42" s="150">
        <f>BR21+BR32</f>
        <v>0</v>
      </c>
      <c r="BS42" s="150">
        <f>BS21+BS32</f>
        <v>0</v>
      </c>
      <c r="BT42" s="150">
        <f>BT21+BT32</f>
        <v>0</v>
      </c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40"/>
      <c r="CI42" s="150">
        <f>CI21+CI32</f>
        <v>0</v>
      </c>
      <c r="CJ42" s="56"/>
      <c r="CK42" s="150">
        <f>CK21+CK32</f>
        <v>0</v>
      </c>
      <c r="CL42" s="150">
        <f>CL21+CL32</f>
        <v>0</v>
      </c>
      <c r="CM42" s="150">
        <f>CM21+CM32</f>
        <v>0</v>
      </c>
      <c r="CN42" s="150">
        <f>CN21+CN32</f>
        <v>0</v>
      </c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</row>
    <row r="43" spans="2:105" ht="13">
      <c r="C43" s="61" t="s">
        <v>19</v>
      </c>
      <c r="D43" s="61" t="s">
        <v>47</v>
      </c>
      <c r="E43" s="61"/>
      <c r="F43" s="61"/>
      <c r="G43" s="150">
        <f>G22+G33</f>
        <v>10100000</v>
      </c>
      <c r="H43" s="56"/>
      <c r="I43" s="150"/>
      <c r="J43" s="150"/>
      <c r="K43" s="150"/>
      <c r="L43" s="150"/>
      <c r="M43" s="150"/>
      <c r="N43" s="150">
        <f t="shared" ref="N43:Y43" si="32">N33+N22</f>
        <v>400000</v>
      </c>
      <c r="O43" s="150">
        <f t="shared" si="32"/>
        <v>355000</v>
      </c>
      <c r="P43" s="150">
        <f t="shared" si="32"/>
        <v>1746000</v>
      </c>
      <c r="Q43" s="150">
        <f t="shared" si="32"/>
        <v>3228000</v>
      </c>
      <c r="R43" s="150">
        <f t="shared" si="32"/>
        <v>2921000</v>
      </c>
      <c r="S43" s="150">
        <f t="shared" si="32"/>
        <v>850000</v>
      </c>
      <c r="T43" s="150">
        <f t="shared" si="32"/>
        <v>500000</v>
      </c>
      <c r="U43" s="150">
        <f t="shared" si="32"/>
        <v>100000</v>
      </c>
      <c r="V43" s="150">
        <f t="shared" si="32"/>
        <v>0</v>
      </c>
      <c r="W43" s="150">
        <f t="shared" si="32"/>
        <v>0</v>
      </c>
      <c r="X43" s="150">
        <f t="shared" si="32"/>
        <v>0</v>
      </c>
      <c r="Y43" s="150">
        <f t="shared" si="32"/>
        <v>0</v>
      </c>
      <c r="Z43" s="56"/>
      <c r="AA43" s="150">
        <f>AA22+AA33</f>
        <v>10100000</v>
      </c>
      <c r="AB43" s="56"/>
      <c r="AC43" s="150"/>
      <c r="AD43" s="150"/>
      <c r="AE43" s="150"/>
      <c r="AF43" s="150"/>
      <c r="AG43" s="150"/>
      <c r="AH43" s="150">
        <f t="shared" ref="AH43:AS43" si="33">AH22+AH33</f>
        <v>400000</v>
      </c>
      <c r="AI43" s="150">
        <f t="shared" si="33"/>
        <v>355000</v>
      </c>
      <c r="AJ43" s="150">
        <f t="shared" si="33"/>
        <v>1746000</v>
      </c>
      <c r="AK43" s="150">
        <f t="shared" si="33"/>
        <v>3228000</v>
      </c>
      <c r="AL43" s="150">
        <f t="shared" si="33"/>
        <v>2921000</v>
      </c>
      <c r="AM43" s="150">
        <f t="shared" si="33"/>
        <v>850000</v>
      </c>
      <c r="AN43" s="150">
        <f t="shared" si="33"/>
        <v>500000</v>
      </c>
      <c r="AO43" s="150">
        <f t="shared" si="33"/>
        <v>100000</v>
      </c>
      <c r="AP43" s="150">
        <f t="shared" si="33"/>
        <v>0</v>
      </c>
      <c r="AQ43" s="150">
        <f t="shared" si="33"/>
        <v>0</v>
      </c>
      <c r="AR43" s="150">
        <f t="shared" si="33"/>
        <v>0</v>
      </c>
      <c r="AS43" s="150">
        <f t="shared" si="33"/>
        <v>0</v>
      </c>
      <c r="AT43" s="140"/>
      <c r="AU43" s="150">
        <f>AU22+AU33</f>
        <v>10100000</v>
      </c>
      <c r="AV43" s="56"/>
      <c r="AW43" s="150"/>
      <c r="AX43" s="150"/>
      <c r="AY43" s="150"/>
      <c r="AZ43" s="150"/>
      <c r="BA43" s="150"/>
      <c r="BB43" s="150">
        <f t="shared" ref="BB43:BM43" si="34">BB22+BB33</f>
        <v>400000</v>
      </c>
      <c r="BC43" s="150">
        <f t="shared" si="34"/>
        <v>355000</v>
      </c>
      <c r="BD43" s="150">
        <f t="shared" si="34"/>
        <v>1746000</v>
      </c>
      <c r="BE43" s="150">
        <f t="shared" si="34"/>
        <v>3228000</v>
      </c>
      <c r="BF43" s="150">
        <f t="shared" si="34"/>
        <v>2921000</v>
      </c>
      <c r="BG43" s="150">
        <f t="shared" si="34"/>
        <v>850000</v>
      </c>
      <c r="BH43" s="150">
        <f t="shared" si="34"/>
        <v>500000</v>
      </c>
      <c r="BI43" s="150">
        <f t="shared" si="34"/>
        <v>100000</v>
      </c>
      <c r="BJ43" s="150">
        <f t="shared" si="34"/>
        <v>0</v>
      </c>
      <c r="BK43" s="150">
        <f t="shared" si="34"/>
        <v>0</v>
      </c>
      <c r="BL43" s="150">
        <f t="shared" si="34"/>
        <v>0</v>
      </c>
      <c r="BM43" s="150">
        <f t="shared" si="34"/>
        <v>0</v>
      </c>
      <c r="BN43" s="140"/>
      <c r="BO43" s="150">
        <f>BO22+BO33</f>
        <v>10100000</v>
      </c>
      <c r="BP43" s="56"/>
      <c r="BQ43" s="150"/>
      <c r="BR43" s="150"/>
      <c r="BS43" s="150"/>
      <c r="BT43" s="150"/>
      <c r="BU43" s="150"/>
      <c r="BV43" s="150">
        <f t="shared" ref="BV43:CG43" si="35">BV22+BV33</f>
        <v>400000</v>
      </c>
      <c r="BW43" s="150">
        <f t="shared" si="35"/>
        <v>355000</v>
      </c>
      <c r="BX43" s="150">
        <f t="shared" si="35"/>
        <v>1746000</v>
      </c>
      <c r="BY43" s="150">
        <f t="shared" si="35"/>
        <v>3228000</v>
      </c>
      <c r="BZ43" s="150">
        <f t="shared" si="35"/>
        <v>2921000</v>
      </c>
      <c r="CA43" s="150">
        <f t="shared" si="35"/>
        <v>850000</v>
      </c>
      <c r="CB43" s="150">
        <f t="shared" si="35"/>
        <v>500000</v>
      </c>
      <c r="CC43" s="150">
        <f t="shared" si="35"/>
        <v>100000</v>
      </c>
      <c r="CD43" s="150">
        <f t="shared" si="35"/>
        <v>0</v>
      </c>
      <c r="CE43" s="150">
        <f t="shared" si="35"/>
        <v>0</v>
      </c>
      <c r="CF43" s="150">
        <f t="shared" si="35"/>
        <v>0</v>
      </c>
      <c r="CG43" s="150">
        <f t="shared" si="35"/>
        <v>0</v>
      </c>
      <c r="CH43" s="140"/>
      <c r="CI43" s="150">
        <f>CI22+CI33</f>
        <v>10100000</v>
      </c>
      <c r="CJ43" s="56"/>
      <c r="CK43" s="150"/>
      <c r="CL43" s="150"/>
      <c r="CM43" s="150"/>
      <c r="CN43" s="150"/>
      <c r="CO43" s="150"/>
      <c r="CP43" s="150">
        <f t="shared" ref="CP43:DA43" si="36">CP22+CP33</f>
        <v>400000</v>
      </c>
      <c r="CQ43" s="150">
        <f t="shared" si="36"/>
        <v>355000</v>
      </c>
      <c r="CR43" s="150">
        <f t="shared" si="36"/>
        <v>1746000</v>
      </c>
      <c r="CS43" s="150">
        <f t="shared" si="36"/>
        <v>3228000</v>
      </c>
      <c r="CT43" s="150">
        <f t="shared" si="36"/>
        <v>2921000</v>
      </c>
      <c r="CU43" s="150">
        <f t="shared" si="36"/>
        <v>850000</v>
      </c>
      <c r="CV43" s="150">
        <f t="shared" si="36"/>
        <v>500000</v>
      </c>
      <c r="CW43" s="150">
        <f t="shared" si="36"/>
        <v>100000</v>
      </c>
      <c r="CX43" s="150">
        <f t="shared" si="36"/>
        <v>0</v>
      </c>
      <c r="CY43" s="150">
        <f t="shared" si="36"/>
        <v>0</v>
      </c>
      <c r="CZ43" s="150">
        <f t="shared" si="36"/>
        <v>0</v>
      </c>
      <c r="DA43" s="150">
        <f t="shared" si="36"/>
        <v>0</v>
      </c>
    </row>
    <row r="44" spans="2:105" ht="13">
      <c r="C44" s="61" t="s">
        <v>20</v>
      </c>
      <c r="D44" s="61" t="s">
        <v>47</v>
      </c>
      <c r="E44" s="61"/>
      <c r="F44" s="61"/>
      <c r="G44" s="150">
        <f>G23+G34</f>
        <v>953260470.76497698</v>
      </c>
      <c r="H44" s="56"/>
      <c r="I44" s="150"/>
      <c r="J44" s="150"/>
      <c r="K44" s="150"/>
      <c r="L44" s="150"/>
      <c r="M44" s="150"/>
      <c r="N44" s="150">
        <f t="shared" ref="N44:Y44" si="37">N34+N23</f>
        <v>84813783.999999925</v>
      </c>
      <c r="O44" s="150">
        <f t="shared" si="37"/>
        <v>113918809.1935485</v>
      </c>
      <c r="P44" s="150">
        <f t="shared" si="37"/>
        <v>54934557.000000075</v>
      </c>
      <c r="Q44" s="150">
        <f t="shared" si="37"/>
        <v>30702956</v>
      </c>
      <c r="R44" s="150">
        <f t="shared" si="37"/>
        <v>24403034.000000011</v>
      </c>
      <c r="S44" s="150">
        <f t="shared" si="37"/>
        <v>37499156.571428671</v>
      </c>
      <c r="T44" s="150">
        <f t="shared" si="37"/>
        <v>59897349</v>
      </c>
      <c r="U44" s="150">
        <f t="shared" si="37"/>
        <v>150792691.99999988</v>
      </c>
      <c r="V44" s="150">
        <f t="shared" si="37"/>
        <v>154658370.99999991</v>
      </c>
      <c r="W44" s="150">
        <f t="shared" si="37"/>
        <v>101237273.00000007</v>
      </c>
      <c r="X44" s="150">
        <f t="shared" si="37"/>
        <v>51630845.999999925</v>
      </c>
      <c r="Y44" s="150">
        <f t="shared" si="37"/>
        <v>88771643.000000089</v>
      </c>
      <c r="Z44" s="56"/>
      <c r="AA44" s="150">
        <f>AA23+AA34</f>
        <v>1596455892.6935484</v>
      </c>
      <c r="AB44" s="56"/>
      <c r="AC44" s="150"/>
      <c r="AD44" s="150"/>
      <c r="AE44" s="150"/>
      <c r="AF44" s="150"/>
      <c r="AG44" s="150"/>
      <c r="AH44" s="150">
        <f t="shared" ref="AH44:AS44" si="38">AH23+AH34</f>
        <v>158593783.99999994</v>
      </c>
      <c r="AI44" s="150">
        <f t="shared" si="38"/>
        <v>168848809.1935485</v>
      </c>
      <c r="AJ44" s="150">
        <f t="shared" si="38"/>
        <v>119385510.00000007</v>
      </c>
      <c r="AK44" s="150">
        <f t="shared" si="38"/>
        <v>185573809.99999997</v>
      </c>
      <c r="AL44" s="150">
        <f t="shared" si="38"/>
        <v>165541277.92857146</v>
      </c>
      <c r="AM44" s="150">
        <f t="shared" si="38"/>
        <v>94357527.571428671</v>
      </c>
      <c r="AN44" s="150">
        <f t="shared" si="38"/>
        <v>100307349</v>
      </c>
      <c r="AO44" s="150">
        <f t="shared" si="38"/>
        <v>117405691.99999988</v>
      </c>
      <c r="AP44" s="150">
        <f t="shared" si="38"/>
        <v>236588370.99999991</v>
      </c>
      <c r="AQ44" s="150">
        <f t="shared" si="38"/>
        <v>103066273.00000007</v>
      </c>
      <c r="AR44" s="150">
        <f t="shared" si="38"/>
        <v>97975845.999999925</v>
      </c>
      <c r="AS44" s="150">
        <f t="shared" si="38"/>
        <v>48811643.000000104</v>
      </c>
      <c r="AT44" s="140"/>
      <c r="AU44" s="150">
        <f>AU23+AU34</f>
        <v>2344411682.764976</v>
      </c>
      <c r="AV44" s="56"/>
      <c r="AW44" s="150"/>
      <c r="AX44" s="150"/>
      <c r="AY44" s="150"/>
      <c r="AZ44" s="150"/>
      <c r="BA44" s="150"/>
      <c r="BB44" s="150">
        <f t="shared" ref="BB44:BM44" si="39">BB23+BB34</f>
        <v>256739783.99999994</v>
      </c>
      <c r="BC44" s="150">
        <f t="shared" si="39"/>
        <v>248469139.1935485</v>
      </c>
      <c r="BD44" s="150">
        <f t="shared" si="39"/>
        <v>233989937.00000006</v>
      </c>
      <c r="BE44" s="150">
        <f t="shared" si="39"/>
        <v>64133107.99999997</v>
      </c>
      <c r="BF44" s="150">
        <f t="shared" si="39"/>
        <v>156977210.00000003</v>
      </c>
      <c r="BG44" s="150">
        <f t="shared" si="39"/>
        <v>138142330.57142869</v>
      </c>
      <c r="BH44" s="150">
        <f t="shared" si="39"/>
        <v>203447349</v>
      </c>
      <c r="BI44" s="150">
        <f t="shared" si="39"/>
        <v>210405691.99999988</v>
      </c>
      <c r="BJ44" s="150">
        <f t="shared" si="39"/>
        <v>307748370.99999899</v>
      </c>
      <c r="BK44" s="150">
        <f t="shared" si="39"/>
        <v>249634273.00000006</v>
      </c>
      <c r="BL44" s="150">
        <f t="shared" si="39"/>
        <v>225912845.99999991</v>
      </c>
      <c r="BM44" s="150">
        <f t="shared" si="39"/>
        <v>48811643.000000104</v>
      </c>
      <c r="BN44" s="140"/>
      <c r="BO44" s="150">
        <f>BO23+BO34</f>
        <v>1428209360.764977</v>
      </c>
      <c r="BP44" s="56"/>
      <c r="BQ44" s="150"/>
      <c r="BR44" s="150"/>
      <c r="BS44" s="150"/>
      <c r="BT44" s="150"/>
      <c r="BU44" s="150"/>
      <c r="BV44" s="150">
        <f t="shared" ref="BV44:CG44" si="40">BV23+BV34</f>
        <v>220376783.99999994</v>
      </c>
      <c r="BW44" s="150">
        <f t="shared" si="40"/>
        <v>248993599.1935485</v>
      </c>
      <c r="BX44" s="150">
        <f t="shared" si="40"/>
        <v>219565513.00000006</v>
      </c>
      <c r="BY44" s="150">
        <f t="shared" si="40"/>
        <v>73416398.99999997</v>
      </c>
      <c r="BZ44" s="150">
        <f t="shared" si="40"/>
        <v>57102694.000000045</v>
      </c>
      <c r="CA44" s="150">
        <f t="shared" si="40"/>
        <v>68521197.571428671</v>
      </c>
      <c r="CB44" s="150">
        <f t="shared" si="40"/>
        <v>59897349</v>
      </c>
      <c r="CC44" s="150">
        <f t="shared" si="40"/>
        <v>97844691.999999881</v>
      </c>
      <c r="CD44" s="150">
        <f t="shared" si="40"/>
        <v>128018370.99999991</v>
      </c>
      <c r="CE44" s="150">
        <f t="shared" si="40"/>
        <v>107375273.00000007</v>
      </c>
      <c r="CF44" s="150">
        <f t="shared" si="40"/>
        <v>98285845.999999925</v>
      </c>
      <c r="CG44" s="150">
        <f t="shared" si="40"/>
        <v>48811643.000000104</v>
      </c>
      <c r="CH44" s="140"/>
      <c r="CI44" s="150">
        <f>CI23+CI34</f>
        <v>1143109583.764977</v>
      </c>
      <c r="CJ44" s="56"/>
      <c r="CK44" s="150"/>
      <c r="CL44" s="150"/>
      <c r="CM44" s="150"/>
      <c r="CN44" s="150"/>
      <c r="CO44" s="150"/>
      <c r="CP44" s="150">
        <f t="shared" ref="CP44:DA44" si="41">CP23+CP34</f>
        <v>84813783.999999925</v>
      </c>
      <c r="CQ44" s="150">
        <f t="shared" si="41"/>
        <v>185666269.1935485</v>
      </c>
      <c r="CR44" s="150">
        <f t="shared" si="41"/>
        <v>105511057.00000007</v>
      </c>
      <c r="CS44" s="150">
        <f t="shared" si="41"/>
        <v>82335718.99999997</v>
      </c>
      <c r="CT44" s="150">
        <f t="shared" si="41"/>
        <v>65704546.000000045</v>
      </c>
      <c r="CU44" s="150">
        <f t="shared" si="41"/>
        <v>73079034.571428671</v>
      </c>
      <c r="CV44" s="150">
        <f t="shared" si="41"/>
        <v>59897349</v>
      </c>
      <c r="CW44" s="150">
        <f t="shared" si="41"/>
        <v>107330691.99999988</v>
      </c>
      <c r="CX44" s="150">
        <f t="shared" si="41"/>
        <v>128018370.99999991</v>
      </c>
      <c r="CY44" s="150">
        <f t="shared" si="41"/>
        <v>150310273.00000006</v>
      </c>
      <c r="CZ44" s="150">
        <f t="shared" si="41"/>
        <v>51630845.999999925</v>
      </c>
      <c r="DA44" s="150">
        <f t="shared" si="41"/>
        <v>48811643.000000104</v>
      </c>
    </row>
    <row r="45" spans="2:105" ht="13">
      <c r="C45" s="61" t="s">
        <v>21</v>
      </c>
      <c r="D45" s="61" t="s">
        <v>47</v>
      </c>
      <c r="E45" s="61"/>
      <c r="F45" s="61"/>
      <c r="G45" s="150">
        <f>G24+G35</f>
        <v>0</v>
      </c>
      <c r="H45" s="56"/>
      <c r="I45" s="150"/>
      <c r="J45" s="150"/>
      <c r="K45" s="150"/>
      <c r="L45" s="150"/>
      <c r="M45" s="150"/>
      <c r="N45" s="150">
        <f t="shared" ref="N45:Y45" si="42">N35+N24</f>
        <v>0</v>
      </c>
      <c r="O45" s="150">
        <f t="shared" si="42"/>
        <v>0</v>
      </c>
      <c r="P45" s="150">
        <f t="shared" si="42"/>
        <v>0</v>
      </c>
      <c r="Q45" s="150">
        <f t="shared" si="42"/>
        <v>0</v>
      </c>
      <c r="R45" s="150">
        <f t="shared" si="42"/>
        <v>0</v>
      </c>
      <c r="S45" s="150">
        <f t="shared" si="42"/>
        <v>0</v>
      </c>
      <c r="T45" s="150">
        <f t="shared" si="42"/>
        <v>0</v>
      </c>
      <c r="U45" s="150">
        <f t="shared" si="42"/>
        <v>0</v>
      </c>
      <c r="V45" s="150">
        <f t="shared" si="42"/>
        <v>0</v>
      </c>
      <c r="W45" s="150">
        <f t="shared" si="42"/>
        <v>0</v>
      </c>
      <c r="X45" s="150">
        <f t="shared" si="42"/>
        <v>0</v>
      </c>
      <c r="Y45" s="150">
        <f t="shared" si="42"/>
        <v>0</v>
      </c>
      <c r="Z45" s="56"/>
      <c r="AA45" s="150">
        <f>AA24+AA35</f>
        <v>0</v>
      </c>
      <c r="AB45" s="56"/>
      <c r="AC45" s="150"/>
      <c r="AD45" s="150"/>
      <c r="AE45" s="150"/>
      <c r="AF45" s="150"/>
      <c r="AG45" s="150"/>
      <c r="AH45" s="150">
        <f t="shared" ref="AH45:AS45" si="43">AH24+AH35</f>
        <v>0</v>
      </c>
      <c r="AI45" s="150">
        <f t="shared" si="43"/>
        <v>0</v>
      </c>
      <c r="AJ45" s="150">
        <f t="shared" si="43"/>
        <v>0</v>
      </c>
      <c r="AK45" s="150">
        <f t="shared" si="43"/>
        <v>0</v>
      </c>
      <c r="AL45" s="150">
        <f t="shared" si="43"/>
        <v>0</v>
      </c>
      <c r="AM45" s="150">
        <f t="shared" si="43"/>
        <v>0</v>
      </c>
      <c r="AN45" s="150">
        <f t="shared" si="43"/>
        <v>0</v>
      </c>
      <c r="AO45" s="150">
        <f t="shared" si="43"/>
        <v>0</v>
      </c>
      <c r="AP45" s="150">
        <f t="shared" si="43"/>
        <v>0</v>
      </c>
      <c r="AQ45" s="150">
        <f t="shared" si="43"/>
        <v>0</v>
      </c>
      <c r="AR45" s="150">
        <f t="shared" si="43"/>
        <v>0</v>
      </c>
      <c r="AS45" s="150">
        <f t="shared" si="43"/>
        <v>0</v>
      </c>
      <c r="AT45" s="140"/>
      <c r="AU45" s="150">
        <f>AU24+AU35</f>
        <v>0</v>
      </c>
      <c r="AV45" s="56"/>
      <c r="AW45" s="150"/>
      <c r="AX45" s="150"/>
      <c r="AY45" s="150"/>
      <c r="AZ45" s="150"/>
      <c r="BA45" s="150"/>
      <c r="BB45" s="150">
        <f t="shared" ref="BB45:BM45" si="44">BB24+BB35</f>
        <v>0</v>
      </c>
      <c r="BC45" s="150">
        <f t="shared" si="44"/>
        <v>0</v>
      </c>
      <c r="BD45" s="150">
        <f t="shared" si="44"/>
        <v>0</v>
      </c>
      <c r="BE45" s="150">
        <f t="shared" si="44"/>
        <v>0</v>
      </c>
      <c r="BF45" s="150">
        <f t="shared" si="44"/>
        <v>0</v>
      </c>
      <c r="BG45" s="150">
        <f t="shared" si="44"/>
        <v>0</v>
      </c>
      <c r="BH45" s="150">
        <f t="shared" si="44"/>
        <v>0</v>
      </c>
      <c r="BI45" s="150">
        <f t="shared" si="44"/>
        <v>0</v>
      </c>
      <c r="BJ45" s="150">
        <f t="shared" si="44"/>
        <v>0</v>
      </c>
      <c r="BK45" s="150">
        <f t="shared" si="44"/>
        <v>0</v>
      </c>
      <c r="BL45" s="150">
        <f t="shared" si="44"/>
        <v>0</v>
      </c>
      <c r="BM45" s="150">
        <f t="shared" si="44"/>
        <v>0</v>
      </c>
      <c r="BN45" s="140"/>
      <c r="BO45" s="150">
        <f>BO24+BO35</f>
        <v>0</v>
      </c>
      <c r="BP45" s="56"/>
      <c r="BQ45" s="150"/>
      <c r="BR45" s="150"/>
      <c r="BS45" s="150"/>
      <c r="BT45" s="150"/>
      <c r="BU45" s="150"/>
      <c r="BV45" s="150">
        <f t="shared" ref="BV45:CG45" si="45">BV24+BV35</f>
        <v>0</v>
      </c>
      <c r="BW45" s="150">
        <f t="shared" si="45"/>
        <v>0</v>
      </c>
      <c r="BX45" s="150">
        <f t="shared" si="45"/>
        <v>0</v>
      </c>
      <c r="BY45" s="150">
        <f t="shared" si="45"/>
        <v>0</v>
      </c>
      <c r="BZ45" s="150">
        <f t="shared" si="45"/>
        <v>0</v>
      </c>
      <c r="CA45" s="150">
        <f t="shared" si="45"/>
        <v>0</v>
      </c>
      <c r="CB45" s="150">
        <f t="shared" si="45"/>
        <v>0</v>
      </c>
      <c r="CC45" s="150">
        <f t="shared" si="45"/>
        <v>0</v>
      </c>
      <c r="CD45" s="150">
        <f t="shared" si="45"/>
        <v>0</v>
      </c>
      <c r="CE45" s="150">
        <f t="shared" si="45"/>
        <v>0</v>
      </c>
      <c r="CF45" s="150">
        <f t="shared" si="45"/>
        <v>0</v>
      </c>
      <c r="CG45" s="150">
        <f t="shared" si="45"/>
        <v>0</v>
      </c>
      <c r="CH45" s="140"/>
      <c r="CI45" s="150">
        <f>CI24+CI35</f>
        <v>0</v>
      </c>
      <c r="CJ45" s="56"/>
      <c r="CK45" s="150"/>
      <c r="CL45" s="150"/>
      <c r="CM45" s="150"/>
      <c r="CN45" s="150"/>
      <c r="CO45" s="150"/>
      <c r="CP45" s="150">
        <f t="shared" ref="CP45:DA45" si="46">CP24+CP35</f>
        <v>0</v>
      </c>
      <c r="CQ45" s="150">
        <f t="shared" si="46"/>
        <v>0</v>
      </c>
      <c r="CR45" s="150">
        <f t="shared" si="46"/>
        <v>0</v>
      </c>
      <c r="CS45" s="150">
        <f t="shared" si="46"/>
        <v>0</v>
      </c>
      <c r="CT45" s="150">
        <f t="shared" si="46"/>
        <v>0</v>
      </c>
      <c r="CU45" s="150">
        <f t="shared" si="46"/>
        <v>0</v>
      </c>
      <c r="CV45" s="150">
        <f t="shared" si="46"/>
        <v>0</v>
      </c>
      <c r="CW45" s="150">
        <f t="shared" si="46"/>
        <v>0</v>
      </c>
      <c r="CX45" s="150">
        <f>CX24+CX35</f>
        <v>0</v>
      </c>
      <c r="CY45" s="150">
        <f t="shared" si="46"/>
        <v>0</v>
      </c>
      <c r="CZ45" s="150">
        <f t="shared" si="46"/>
        <v>0</v>
      </c>
      <c r="DA45" s="150">
        <f t="shared" si="46"/>
        <v>0</v>
      </c>
    </row>
    <row r="46" spans="2:105" ht="13" hidden="1">
      <c r="C46" s="61" t="s">
        <v>22</v>
      </c>
      <c r="D46" s="61" t="s">
        <v>47</v>
      </c>
      <c r="E46" s="61"/>
      <c r="F46" s="61"/>
      <c r="G46" s="150"/>
      <c r="H46" s="56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56"/>
      <c r="AA46" s="150"/>
      <c r="AB46" s="56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40"/>
      <c r="AU46" s="150"/>
      <c r="AV46" s="56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40"/>
      <c r="BO46" s="150"/>
      <c r="BP46" s="56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40"/>
      <c r="CI46" s="150"/>
      <c r="CJ46" s="56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</row>
    <row r="47" spans="2:105" ht="13">
      <c r="C47" s="61" t="s">
        <v>23</v>
      </c>
      <c r="D47" s="61" t="s">
        <v>47</v>
      </c>
      <c r="E47" s="61"/>
      <c r="F47" s="61"/>
      <c r="G47" s="155">
        <f>G26+G36</f>
        <v>0</v>
      </c>
      <c r="H47" s="56"/>
      <c r="I47" s="150"/>
      <c r="J47" s="150"/>
      <c r="K47" s="150"/>
      <c r="L47" s="150"/>
      <c r="M47" s="150"/>
      <c r="N47" s="150">
        <f t="shared" ref="N47:Y47" si="47">N36+N26</f>
        <v>0</v>
      </c>
      <c r="O47" s="150">
        <f t="shared" si="47"/>
        <v>0</v>
      </c>
      <c r="P47" s="150">
        <f t="shared" si="47"/>
        <v>0</v>
      </c>
      <c r="Q47" s="150">
        <f t="shared" si="47"/>
        <v>0</v>
      </c>
      <c r="R47" s="150">
        <f t="shared" si="47"/>
        <v>0</v>
      </c>
      <c r="S47" s="150">
        <f t="shared" si="47"/>
        <v>0</v>
      </c>
      <c r="T47" s="150">
        <f t="shared" si="47"/>
        <v>0</v>
      </c>
      <c r="U47" s="150">
        <f t="shared" si="47"/>
        <v>0</v>
      </c>
      <c r="V47" s="150">
        <f t="shared" si="47"/>
        <v>0</v>
      </c>
      <c r="W47" s="150">
        <f t="shared" si="47"/>
        <v>0</v>
      </c>
      <c r="X47" s="150">
        <f t="shared" si="47"/>
        <v>0</v>
      </c>
      <c r="Y47" s="150">
        <f t="shared" si="47"/>
        <v>0</v>
      </c>
      <c r="Z47" s="56"/>
      <c r="AA47" s="155">
        <f>AA26+AA36</f>
        <v>0</v>
      </c>
      <c r="AB47" s="56"/>
      <c r="AC47" s="150"/>
      <c r="AD47" s="150"/>
      <c r="AE47" s="150"/>
      <c r="AF47" s="150"/>
      <c r="AG47" s="150"/>
      <c r="AH47" s="150">
        <f t="shared" ref="AH47:AS47" si="48">AH26+AH36</f>
        <v>0</v>
      </c>
      <c r="AI47" s="150">
        <f t="shared" si="48"/>
        <v>0</v>
      </c>
      <c r="AJ47" s="150">
        <f t="shared" si="48"/>
        <v>0</v>
      </c>
      <c r="AK47" s="150">
        <f t="shared" si="48"/>
        <v>0</v>
      </c>
      <c r="AL47" s="150">
        <f t="shared" si="48"/>
        <v>0</v>
      </c>
      <c r="AM47" s="150">
        <f t="shared" si="48"/>
        <v>0</v>
      </c>
      <c r="AN47" s="150">
        <f t="shared" si="48"/>
        <v>0</v>
      </c>
      <c r="AO47" s="150">
        <f t="shared" si="48"/>
        <v>0</v>
      </c>
      <c r="AP47" s="150">
        <f t="shared" si="48"/>
        <v>0</v>
      </c>
      <c r="AQ47" s="150">
        <f t="shared" si="48"/>
        <v>0</v>
      </c>
      <c r="AR47" s="150">
        <f t="shared" si="48"/>
        <v>0</v>
      </c>
      <c r="AS47" s="150">
        <f t="shared" si="48"/>
        <v>0</v>
      </c>
      <c r="AT47" s="140"/>
      <c r="AU47" s="155">
        <f>AU26+AU36</f>
        <v>0</v>
      </c>
      <c r="AV47" s="56"/>
      <c r="AW47" s="150"/>
      <c r="AX47" s="150"/>
      <c r="AY47" s="150"/>
      <c r="AZ47" s="150"/>
      <c r="BA47" s="150"/>
      <c r="BB47" s="150">
        <f t="shared" ref="BB47:BM47" si="49">BB26+BB36</f>
        <v>0</v>
      </c>
      <c r="BC47" s="150">
        <f t="shared" si="49"/>
        <v>0</v>
      </c>
      <c r="BD47" s="150">
        <f t="shared" si="49"/>
        <v>0</v>
      </c>
      <c r="BE47" s="150">
        <f t="shared" si="49"/>
        <v>0</v>
      </c>
      <c r="BF47" s="150">
        <f t="shared" si="49"/>
        <v>0</v>
      </c>
      <c r="BG47" s="150">
        <f t="shared" si="49"/>
        <v>0</v>
      </c>
      <c r="BH47" s="150">
        <f t="shared" si="49"/>
        <v>0</v>
      </c>
      <c r="BI47" s="150">
        <f t="shared" si="49"/>
        <v>0</v>
      </c>
      <c r="BJ47" s="150">
        <f t="shared" si="49"/>
        <v>0</v>
      </c>
      <c r="BK47" s="150">
        <f t="shared" si="49"/>
        <v>0</v>
      </c>
      <c r="BL47" s="150">
        <f t="shared" si="49"/>
        <v>0</v>
      </c>
      <c r="BM47" s="150">
        <f t="shared" si="49"/>
        <v>0</v>
      </c>
      <c r="BN47" s="140"/>
      <c r="BO47" s="155">
        <f>BO26+BO36</f>
        <v>0</v>
      </c>
      <c r="BP47" s="56"/>
      <c r="BQ47" s="150"/>
      <c r="BR47" s="150"/>
      <c r="BS47" s="150"/>
      <c r="BT47" s="150"/>
      <c r="BU47" s="150"/>
      <c r="BV47" s="150">
        <f t="shared" ref="BV47:CG47" si="50">BV26+BV36</f>
        <v>0</v>
      </c>
      <c r="BW47" s="150">
        <f t="shared" si="50"/>
        <v>0</v>
      </c>
      <c r="BX47" s="150">
        <f t="shared" si="50"/>
        <v>0</v>
      </c>
      <c r="BY47" s="150">
        <f t="shared" si="50"/>
        <v>0</v>
      </c>
      <c r="BZ47" s="150">
        <f t="shared" si="50"/>
        <v>0</v>
      </c>
      <c r="CA47" s="150">
        <f t="shared" si="50"/>
        <v>0</v>
      </c>
      <c r="CB47" s="150">
        <f t="shared" si="50"/>
        <v>0</v>
      </c>
      <c r="CC47" s="150">
        <f t="shared" si="50"/>
        <v>0</v>
      </c>
      <c r="CD47" s="150">
        <f t="shared" si="50"/>
        <v>0</v>
      </c>
      <c r="CE47" s="150">
        <f t="shared" si="50"/>
        <v>0</v>
      </c>
      <c r="CF47" s="150">
        <f t="shared" si="50"/>
        <v>0</v>
      </c>
      <c r="CG47" s="150">
        <f t="shared" si="50"/>
        <v>0</v>
      </c>
      <c r="CH47" s="140"/>
      <c r="CI47" s="155">
        <f>CI26+CI36</f>
        <v>0</v>
      </c>
      <c r="CJ47" s="56"/>
      <c r="CK47" s="150"/>
      <c r="CL47" s="150"/>
      <c r="CM47" s="150"/>
      <c r="CN47" s="150"/>
      <c r="CO47" s="150"/>
      <c r="CP47" s="150">
        <f t="shared" ref="CP47:DA47" si="51">CP26+CP36</f>
        <v>0</v>
      </c>
      <c r="CQ47" s="150">
        <f t="shared" si="51"/>
        <v>0</v>
      </c>
      <c r="CR47" s="150">
        <f t="shared" si="51"/>
        <v>0</v>
      </c>
      <c r="CS47" s="150">
        <f t="shared" si="51"/>
        <v>0</v>
      </c>
      <c r="CT47" s="150">
        <f t="shared" si="51"/>
        <v>0</v>
      </c>
      <c r="CU47" s="150">
        <f t="shared" si="51"/>
        <v>0</v>
      </c>
      <c r="CV47" s="150">
        <f t="shared" si="51"/>
        <v>0</v>
      </c>
      <c r="CW47" s="150">
        <f t="shared" si="51"/>
        <v>0</v>
      </c>
      <c r="CX47" s="150">
        <f>CX26+CX36</f>
        <v>0</v>
      </c>
      <c r="CY47" s="150">
        <f t="shared" si="51"/>
        <v>0</v>
      </c>
      <c r="CZ47" s="150">
        <f t="shared" si="51"/>
        <v>0</v>
      </c>
      <c r="DA47" s="150">
        <f t="shared" si="51"/>
        <v>0</v>
      </c>
    </row>
    <row r="48" spans="2:105" ht="13">
      <c r="C48" s="61"/>
      <c r="D48" s="61"/>
      <c r="E48" s="61"/>
      <c r="F48" s="61"/>
      <c r="G48" s="97">
        <f>SUM(G41:G47)</f>
        <v>1019397470.764977</v>
      </c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116">
        <f>SUM(AA41:AA47)</f>
        <v>1662592892.6935484</v>
      </c>
      <c r="AU48" s="116">
        <f>SUM(AU41:AU47)</f>
        <v>2410548682.764976</v>
      </c>
      <c r="BO48" s="116">
        <f>SUM(BO41:BO47)</f>
        <v>1494346360.764977</v>
      </c>
      <c r="CI48" s="116">
        <f>SUM(CI41:CI47)</f>
        <v>1209246583.764977</v>
      </c>
    </row>
    <row r="49" spans="2:12"/>
    <row r="50" spans="2:12" s="84" customFormat="1" ht="13">
      <c r="B50" s="84" t="s">
        <v>48</v>
      </c>
      <c r="F50" s="85"/>
      <c r="G50" s="84" t="s">
        <v>129</v>
      </c>
      <c r="H50" s="84" t="s">
        <v>94</v>
      </c>
      <c r="I50" s="84" t="s">
        <v>95</v>
      </c>
      <c r="J50" s="84" t="s">
        <v>96</v>
      </c>
      <c r="K50" s="84" t="s">
        <v>97</v>
      </c>
    </row>
    <row r="51" spans="2:12"/>
    <row r="52" spans="2:12" ht="13">
      <c r="C52" s="63" t="s">
        <v>49</v>
      </c>
      <c r="D52" s="61"/>
      <c r="E52" s="61"/>
      <c r="F52" s="61"/>
      <c r="G52" s="61"/>
      <c r="H52" s="61"/>
    </row>
    <row r="53" spans="2:12" ht="13">
      <c r="C53" s="61" t="s">
        <v>17</v>
      </c>
      <c r="D53" s="61" t="s">
        <v>50</v>
      </c>
      <c r="E53" s="61"/>
      <c r="F53" s="61" t="s">
        <v>51</v>
      </c>
      <c r="G53" s="97">
        <f>G41*'Seasonal Factors &amp; Multipliers'!$G$11</f>
        <v>56037000</v>
      </c>
      <c r="H53" s="150">
        <f>AA41*'Seasonal Factors &amp; Multipliers'!$G$11</f>
        <v>56037000</v>
      </c>
      <c r="I53" s="97">
        <f>AU41*'Seasonal Factors &amp; Multipliers'!$G$11</f>
        <v>56037000</v>
      </c>
      <c r="J53" s="97">
        <f>BO41*'Seasonal Factors &amp; Multipliers'!$G$11</f>
        <v>56037000</v>
      </c>
      <c r="K53" s="97">
        <f>CI41*'Seasonal Factors &amp; Multipliers'!$G$11</f>
        <v>56037000</v>
      </c>
    </row>
    <row r="54" spans="2:12" ht="13">
      <c r="C54" s="61" t="s">
        <v>18</v>
      </c>
      <c r="D54" s="61" t="s">
        <v>50</v>
      </c>
      <c r="E54" s="61"/>
      <c r="F54" s="61" t="s">
        <v>51</v>
      </c>
      <c r="G54" s="97">
        <f>SUMPRODUCT(I42:L42,'Seasonal Factors &amp; Multipliers'!$I12:$L12)</f>
        <v>0</v>
      </c>
      <c r="H54" s="97">
        <f>SUMPRODUCT(AC42:AF42,'Seasonal Factors &amp; Multipliers'!$I12:$L12)</f>
        <v>0</v>
      </c>
      <c r="I54" s="97">
        <f>SUMPRODUCT(AW42:AZ42,'Seasonal Factors &amp; Multipliers'!$I12:$L12)</f>
        <v>0</v>
      </c>
      <c r="J54" s="97">
        <f>SUMPRODUCT(BQ42:BT42,'Seasonal Factors &amp; Multipliers'!$I12:$L12)</f>
        <v>0</v>
      </c>
      <c r="K54" s="97">
        <f>SUMPRODUCT(CK42:CN42,'Seasonal Factors &amp; Multipliers'!$I12:$L12)</f>
        <v>0</v>
      </c>
    </row>
    <row r="55" spans="2:12" ht="13">
      <c r="C55" s="61" t="s">
        <v>19</v>
      </c>
      <c r="D55" s="61" t="s">
        <v>50</v>
      </c>
      <c r="E55" s="61"/>
      <c r="F55" s="61" t="s">
        <v>51</v>
      </c>
      <c r="G55" s="97">
        <f>SUMPRODUCT(N43:Y43,'Seasonal Factors &amp; Multipliers'!$N13:$Y13)</f>
        <v>2640385.1</v>
      </c>
      <c r="H55" s="97">
        <f>SUMPRODUCT(AH43:AS43,'Seasonal Factors &amp; Multipliers'!$N13:$Y13)</f>
        <v>2640385.1</v>
      </c>
      <c r="I55" s="97">
        <f>SUMPRODUCT(BB43:BM43,'Seasonal Factors &amp; Multipliers'!$N13:$Y13)</f>
        <v>2640385.1</v>
      </c>
      <c r="J55" s="97">
        <f>SUMPRODUCT(BV43:CG43,'Seasonal Factors &amp; Multipliers'!$N13:$Y13)</f>
        <v>2640385.1</v>
      </c>
      <c r="K55" s="97">
        <f>SUMPRODUCT(CP43:DA43,'Seasonal Factors &amp; Multipliers'!$N13:$Y13)</f>
        <v>2640385.1</v>
      </c>
    </row>
    <row r="56" spans="2:12" ht="13">
      <c r="C56" s="61" t="s">
        <v>20</v>
      </c>
      <c r="D56" s="61" t="s">
        <v>50</v>
      </c>
      <c r="E56" s="61"/>
      <c r="F56" s="61" t="s">
        <v>51</v>
      </c>
      <c r="G56" s="97">
        <f>SUMPRODUCT($N44:$Y44,'Seasonal Factors &amp; Multipliers'!$N14:$Y14)</f>
        <v>4363644.5693101427</v>
      </c>
      <c r="H56" s="97">
        <f>SUMPRODUCT(AH44:AS44,'Seasonal Factors &amp; Multipliers'!$N14:$Y14)</f>
        <v>13481292.033781573</v>
      </c>
      <c r="I56" s="97">
        <f>SUMPRODUCT(BB44:BM44,'Seasonal Factors &amp; Multipliers'!$N14:$Y14)</f>
        <v>14941704.926310144</v>
      </c>
      <c r="J56" s="97">
        <f>SUMPRODUCT(BV44:CG44,'Seasonal Factors &amp; Multipliers'!$N14:$Y14)</f>
        <v>10065168.488510145</v>
      </c>
      <c r="K56" s="97">
        <f>SUMPRODUCT(CP44:DA44,'Seasonal Factors &amp; Multipliers'!$N14:$Y14)</f>
        <v>7946488.2844101405</v>
      </c>
    </row>
    <row r="57" spans="2:12" ht="13">
      <c r="C57" s="61" t="s">
        <v>21</v>
      </c>
      <c r="D57" s="61" t="s">
        <v>50</v>
      </c>
      <c r="E57" s="61"/>
      <c r="F57" s="61" t="s">
        <v>51</v>
      </c>
      <c r="G57" s="97">
        <f>SUMPRODUCT($N45:$Y45,'Seasonal Factors &amp; Multipliers'!$N15:$Y15)</f>
        <v>0</v>
      </c>
      <c r="H57" s="97">
        <f>SUMPRODUCT(AH45:AS45,'Seasonal Factors &amp; Multipliers'!$N15:$Y15)</f>
        <v>0</v>
      </c>
      <c r="I57" s="97">
        <f>SUMPRODUCT(BB45:BM45,'Seasonal Factors &amp; Multipliers'!$N15:$Y15)</f>
        <v>0</v>
      </c>
      <c r="J57" s="97">
        <f>SUMPRODUCT(BV45:CG45,'Seasonal Factors &amp; Multipliers'!$N15:$Y15)</f>
        <v>0</v>
      </c>
      <c r="K57" s="97">
        <f>SUMPRODUCT(CP45:DA45,'Seasonal Factors &amp; Multipliers'!$N15:$Y15)</f>
        <v>0</v>
      </c>
    </row>
    <row r="58" spans="2:12" ht="13" hidden="1">
      <c r="C58" s="61" t="s">
        <v>22</v>
      </c>
      <c r="D58" s="61" t="s">
        <v>50</v>
      </c>
      <c r="E58" s="61"/>
      <c r="F58" s="61" t="s">
        <v>51</v>
      </c>
      <c r="G58" s="97">
        <f>SUMPRODUCT($N46:$Y46,'Seasonal Factors &amp; Multipliers'!$N16:$Y16)</f>
        <v>0</v>
      </c>
      <c r="H58" s="97">
        <f>SUMPRODUCT(AH46:AS46,'Seasonal Factors &amp; Multipliers'!$N16:$Y16)</f>
        <v>0</v>
      </c>
      <c r="I58" s="97">
        <f>SUMPRODUCT(BB46:BM46,'Seasonal Factors &amp; Multipliers'!$N16:$Y16)</f>
        <v>0</v>
      </c>
      <c r="J58" s="97">
        <f>SUMPRODUCT(BV46:CG46,'Seasonal Factors &amp; Multipliers'!$N16:$Y16)</f>
        <v>0</v>
      </c>
      <c r="K58" s="97">
        <f>SUMPRODUCT(CP46:DA46,'Seasonal Factors &amp; Multipliers'!$N16:$Y16)</f>
        <v>0</v>
      </c>
      <c r="L58" s="154"/>
    </row>
    <row r="59" spans="2:12" ht="13">
      <c r="C59" s="61" t="s">
        <v>23</v>
      </c>
      <c r="D59" s="61" t="s">
        <v>50</v>
      </c>
      <c r="E59" s="61"/>
      <c r="F59" s="61" t="s">
        <v>51</v>
      </c>
      <c r="G59" s="99">
        <f>SUMPRODUCT($N47:$Y47,'Seasonal Factors &amp; Multipliers'!$N17:$Y17)</f>
        <v>0</v>
      </c>
      <c r="H59" s="99">
        <f>SUMPRODUCT(AH47:AS47,'Seasonal Factors &amp; Multipliers'!$N17:$Y17)</f>
        <v>0</v>
      </c>
      <c r="I59" s="99">
        <f>SUMPRODUCT(BB47:BM47,'Seasonal Factors &amp; Multipliers'!$N17:$Y17)</f>
        <v>0</v>
      </c>
      <c r="J59" s="99">
        <f>SUMPRODUCT(BV47:CG47,'Seasonal Factors &amp; Multipliers'!$N17:$Y17)</f>
        <v>0</v>
      </c>
      <c r="K59" s="99">
        <f>SUMPRODUCT(CP47:DA47,'Seasonal Factors &amp; Multipliers'!$N17:$Y17)</f>
        <v>0</v>
      </c>
    </row>
    <row r="60" spans="2:12" ht="13">
      <c r="C60" s="63" t="s">
        <v>114</v>
      </c>
      <c r="D60" s="61" t="s">
        <v>50</v>
      </c>
      <c r="E60" s="61"/>
      <c r="F60" s="63" t="s">
        <v>52</v>
      </c>
      <c r="G60" s="97">
        <f>SUM(G53:G59)</f>
        <v>63041029.669310145</v>
      </c>
      <c r="H60" s="97">
        <f>SUM(H53:H59)</f>
        <v>72158677.133781582</v>
      </c>
      <c r="I60" s="97">
        <f>SUM(I53:I59)</f>
        <v>73619090.026310146</v>
      </c>
      <c r="J60" s="97">
        <f>SUM(J53:J59)</f>
        <v>68742553.588510141</v>
      </c>
      <c r="K60" s="97">
        <f>SUM(K53:K59)</f>
        <v>66623873.384410143</v>
      </c>
    </row>
    <row r="61" spans="2:12"/>
    <row r="62" spans="2:12" s="84" customFormat="1" ht="13">
      <c r="B62" s="84" t="s">
        <v>89</v>
      </c>
      <c r="F62" s="85"/>
      <c r="G62" s="84" t="str">
        <f>G50</f>
        <v>Year 1</v>
      </c>
      <c r="H62" s="84" t="str">
        <f t="shared" ref="H62:K62" si="52">H50</f>
        <v>Year 2</v>
      </c>
      <c r="I62" s="84" t="str">
        <f t="shared" si="52"/>
        <v>Year 3</v>
      </c>
      <c r="J62" s="84" t="str">
        <f t="shared" si="52"/>
        <v>Year 4</v>
      </c>
      <c r="K62" s="84" t="str">
        <f t="shared" si="52"/>
        <v>Year 5</v>
      </c>
    </row>
    <row r="63" spans="2:12"/>
    <row r="64" spans="2:12" ht="13">
      <c r="C64" s="63" t="s">
        <v>46</v>
      </c>
      <c r="D64" s="61"/>
      <c r="E64" s="61"/>
      <c r="F64" s="61"/>
    </row>
    <row r="65" spans="1:16384" ht="13">
      <c r="C65" s="61" t="s">
        <v>17</v>
      </c>
      <c r="D65" s="61" t="s">
        <v>47</v>
      </c>
      <c r="E65" s="61"/>
      <c r="F65" s="61"/>
      <c r="G65" s="162">
        <f>SUM('Postalised Tariff'!C77:C81)</f>
        <v>94013323</v>
      </c>
      <c r="H65" s="162">
        <f>SUM('Postalised Tariff'!D77:D81)</f>
        <v>96481082</v>
      </c>
      <c r="I65" s="162">
        <f>SUM('Postalised Tariff'!E77:E81)</f>
        <v>98687975</v>
      </c>
      <c r="J65" s="162">
        <f>SUM('Postalised Tariff'!F77:F81)</f>
        <v>98759582</v>
      </c>
      <c r="K65" s="162">
        <f>SUM('Postalised Tariff'!G77:G81)</f>
        <v>98740460</v>
      </c>
    </row>
    <row r="66" spans="1:16384" ht="13">
      <c r="C66" s="61"/>
      <c r="D66" s="61"/>
      <c r="E66" s="61"/>
      <c r="F66" s="61"/>
      <c r="G66" s="97"/>
    </row>
    <row r="67" spans="1:16384" s="84" customFormat="1" ht="13">
      <c r="B67" s="84" t="s">
        <v>85</v>
      </c>
      <c r="F67" s="85"/>
    </row>
    <row r="68" spans="1:16384" ht="13">
      <c r="A68" s="61"/>
      <c r="B68" s="62"/>
      <c r="C68" s="61"/>
      <c r="D68" s="64"/>
      <c r="E68" s="64"/>
      <c r="F68" s="61"/>
      <c r="G68" s="7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</row>
    <row r="69" spans="1:16384" ht="13">
      <c r="A69" s="61"/>
      <c r="B69" s="62"/>
      <c r="C69" s="63" t="s">
        <v>86</v>
      </c>
      <c r="D69" s="64"/>
      <c r="E69" s="64"/>
      <c r="F69" s="61"/>
      <c r="G69" s="7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61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61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61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61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61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61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61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61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61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61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61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61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61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61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61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61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61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61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61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61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61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61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61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61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61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61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61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61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61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61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61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61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61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61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61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61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61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61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61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61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61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61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61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61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61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61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61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61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61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61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61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61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61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61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61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61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61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61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61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61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61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61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61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61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61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61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61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61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61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61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61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61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61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61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61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61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61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61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61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61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61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61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61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61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61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61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61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61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61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61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61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61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61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61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61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61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61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61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61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61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61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61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61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61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61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61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61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61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61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61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61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61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61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61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61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61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61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61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61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61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61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61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61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61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61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61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61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61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61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61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61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61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61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61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61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61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61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61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61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61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61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61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61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61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61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61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61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61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61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61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61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61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61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61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61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61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61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61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61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61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61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61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61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61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61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61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61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61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61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61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61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61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61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61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61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61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61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61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61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61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61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61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61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61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61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61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61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61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61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61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61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61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61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61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61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61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61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61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61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61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61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61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61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61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61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61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61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61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61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61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61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61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61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61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61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61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61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61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61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61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61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61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61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61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61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61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61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61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61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61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61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61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61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61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61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61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61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61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61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61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61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61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61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61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61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61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61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61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61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61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61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61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61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61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61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61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61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61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61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61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61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61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61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61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61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61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61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61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61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61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61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61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61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61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61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61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61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61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61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61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61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61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61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61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61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61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61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61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61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61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61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61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61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61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61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61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61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61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61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61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61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61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61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61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61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61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61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61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61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61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61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61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61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61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61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61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61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61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61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61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61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61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61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61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61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61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61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61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61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61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61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61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61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61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61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61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61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61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61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61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61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61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61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61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61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61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61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61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61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61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61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61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61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61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61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61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61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61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61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61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61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61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61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61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61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61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61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61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61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61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61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61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61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61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61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61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61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61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61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61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61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61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61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61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61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61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61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61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61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61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61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61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61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61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61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61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61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61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61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61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61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61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61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61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61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61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61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61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61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61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61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61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61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61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61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61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61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61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61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61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61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61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61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61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61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61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61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61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61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61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61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61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61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61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61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61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61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61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61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61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61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61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61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61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61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61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61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61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61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61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61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61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61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61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61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61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61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61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61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61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61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61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61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61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61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61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61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61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61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61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61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61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61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61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61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61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61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61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61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61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61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61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61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61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61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61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61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61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61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61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61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61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61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61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61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61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61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61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61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61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61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61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61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61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61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61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61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61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61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61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61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61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61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61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61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61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61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61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61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61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61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61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61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61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61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61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61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61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61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61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61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61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61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61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61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61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61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61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61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61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61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61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61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61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61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61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61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61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61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61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61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61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61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61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61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61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61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61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61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61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61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61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61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61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61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61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61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61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61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61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61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61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61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61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61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61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61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61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61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61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61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61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61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61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61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61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61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61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61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61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61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61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61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61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61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61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61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61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61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61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61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61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61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61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61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61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61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61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61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61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61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61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61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61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61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61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61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61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61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61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61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61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61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61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61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61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61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61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61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61"/>
      <c r="MOR69" s="61"/>
      <c r="MOS69" s="61"/>
      <c r="MOT69" s="61"/>
      <c r="MOU69" s="61"/>
      <c r="MOV69" s="61"/>
      <c r="MOW69" s="61"/>
    </row>
    <row r="70" spans="1:16384" s="101" customFormat="1" ht="15">
      <c r="A70" s="56"/>
      <c r="B70" s="94"/>
      <c r="C70" s="56" t="s">
        <v>87</v>
      </c>
      <c r="D70" s="96" t="s">
        <v>50</v>
      </c>
      <c r="E70" s="96"/>
      <c r="F70" s="66" t="s">
        <v>88</v>
      </c>
      <c r="G70" s="151">
        <f>G65*'Seasonal Factors &amp; Multipliers'!$G$22</f>
        <v>94013323</v>
      </c>
      <c r="H70" s="151">
        <f>H65*'Seasonal Factors &amp; Multipliers'!$G$22</f>
        <v>96481082</v>
      </c>
      <c r="I70" s="151">
        <f>I65*'Seasonal Factors &amp; Multipliers'!$G$22</f>
        <v>98687975</v>
      </c>
      <c r="J70" s="151">
        <f>J65*'Seasonal Factors &amp; Multipliers'!$G$22</f>
        <v>98759582</v>
      </c>
      <c r="K70" s="151">
        <f>K65*'Seasonal Factors &amp; Multipliers'!$G$22</f>
        <v>98740460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6"/>
      <c r="SC70" s="56"/>
      <c r="SD70" s="56"/>
      <c r="SE70" s="56"/>
      <c r="SF70" s="56"/>
      <c r="SG70" s="56"/>
      <c r="SH70" s="56"/>
      <c r="SI70" s="56"/>
      <c r="SJ70" s="56"/>
      <c r="SK70" s="56"/>
      <c r="SL70" s="56"/>
      <c r="SM70" s="56"/>
      <c r="SN70" s="56"/>
      <c r="SO70" s="56"/>
      <c r="SP70" s="56"/>
      <c r="SQ70" s="56"/>
      <c r="SR70" s="56"/>
      <c r="SS70" s="56"/>
      <c r="ST70" s="56"/>
      <c r="SU70" s="56"/>
      <c r="SV70" s="56"/>
      <c r="SW70" s="56"/>
      <c r="SX70" s="56"/>
      <c r="SY70" s="56"/>
      <c r="SZ70" s="56"/>
      <c r="TA70" s="56"/>
      <c r="TB70" s="56"/>
      <c r="TC70" s="56"/>
      <c r="TD70" s="56"/>
      <c r="TE70" s="56"/>
      <c r="TF70" s="56"/>
      <c r="TG70" s="56"/>
      <c r="TH70" s="56"/>
      <c r="TI70" s="56"/>
      <c r="TJ70" s="56"/>
      <c r="TK70" s="56"/>
      <c r="TL70" s="56"/>
      <c r="TM70" s="56"/>
      <c r="TN70" s="56"/>
      <c r="TO70" s="56"/>
      <c r="TP70" s="56"/>
      <c r="TQ70" s="56"/>
      <c r="TR70" s="56"/>
      <c r="TS70" s="56"/>
      <c r="TT70" s="56"/>
      <c r="TU70" s="56"/>
      <c r="TV70" s="56"/>
      <c r="TW70" s="56"/>
      <c r="TX70" s="56"/>
      <c r="TY70" s="56"/>
      <c r="TZ70" s="56"/>
      <c r="UA70" s="56"/>
      <c r="UB70" s="56"/>
      <c r="UC70" s="56"/>
      <c r="UD70" s="56"/>
      <c r="UE70" s="56"/>
      <c r="UF70" s="56"/>
      <c r="UG70" s="56"/>
      <c r="UH70" s="56"/>
      <c r="UI70" s="56"/>
      <c r="UJ70" s="56"/>
      <c r="UK70" s="56"/>
      <c r="UL70" s="56"/>
      <c r="UM70" s="56"/>
      <c r="UN70" s="56"/>
      <c r="UO70" s="56"/>
      <c r="UP70" s="56"/>
      <c r="UQ70" s="56"/>
      <c r="UR70" s="56"/>
      <c r="US70" s="56"/>
      <c r="UT70" s="56"/>
      <c r="UU70" s="56"/>
      <c r="UV70" s="56"/>
      <c r="UW70" s="56"/>
      <c r="UX70" s="56"/>
      <c r="UY70" s="56"/>
      <c r="UZ70" s="56"/>
      <c r="VA70" s="56"/>
      <c r="VB70" s="56"/>
      <c r="VC70" s="56"/>
      <c r="VD70" s="56"/>
      <c r="VE70" s="56"/>
      <c r="VF70" s="56"/>
      <c r="VG70" s="56"/>
      <c r="VH70" s="56"/>
      <c r="VI70" s="56"/>
      <c r="VJ70" s="56"/>
      <c r="VK70" s="56"/>
      <c r="VL70" s="56"/>
      <c r="VM70" s="56"/>
      <c r="VN70" s="56"/>
      <c r="VO70" s="56"/>
      <c r="VP70" s="56"/>
      <c r="VQ70" s="56"/>
      <c r="VR70" s="56"/>
      <c r="VS70" s="56"/>
      <c r="VT70" s="56"/>
      <c r="VU70" s="56"/>
      <c r="VV70" s="56"/>
      <c r="VW70" s="56"/>
      <c r="VX70" s="56"/>
      <c r="VY70" s="56"/>
      <c r="VZ70" s="56"/>
      <c r="WA70" s="56"/>
      <c r="WB70" s="56"/>
      <c r="WC70" s="56"/>
      <c r="WD70" s="56"/>
      <c r="WE70" s="56"/>
      <c r="WF70" s="56"/>
      <c r="WG70" s="56"/>
      <c r="WH70" s="56"/>
      <c r="WI70" s="56"/>
      <c r="WJ70" s="56"/>
      <c r="WK70" s="56"/>
      <c r="WL70" s="56"/>
      <c r="WM70" s="56"/>
      <c r="WN70" s="56"/>
      <c r="WO70" s="56"/>
      <c r="WP70" s="56"/>
      <c r="WQ70" s="56"/>
      <c r="WR70" s="56"/>
      <c r="WS70" s="56"/>
      <c r="WT70" s="56"/>
      <c r="WU70" s="56"/>
      <c r="WV70" s="56"/>
      <c r="WW70" s="56"/>
      <c r="WX70" s="56"/>
      <c r="WY70" s="56"/>
      <c r="WZ70" s="56"/>
      <c r="XA70" s="56"/>
      <c r="XB70" s="56"/>
      <c r="XC70" s="56"/>
      <c r="XD70" s="56"/>
      <c r="XE70" s="56"/>
      <c r="XF70" s="56"/>
      <c r="XG70" s="56"/>
      <c r="XH70" s="56"/>
      <c r="XI70" s="56"/>
      <c r="XJ70" s="56"/>
      <c r="XK70" s="56"/>
      <c r="XL70" s="56"/>
      <c r="XM70" s="56"/>
      <c r="XN70" s="56"/>
      <c r="XO70" s="56"/>
      <c r="XP70" s="56"/>
      <c r="XQ70" s="56"/>
      <c r="XR70" s="56"/>
      <c r="XS70" s="56"/>
      <c r="XT70" s="56"/>
      <c r="XU70" s="56"/>
      <c r="XV70" s="56"/>
      <c r="XW70" s="56"/>
      <c r="XX70" s="56"/>
      <c r="XY70" s="56"/>
      <c r="XZ70" s="56"/>
      <c r="YA70" s="56"/>
      <c r="YB70" s="56"/>
      <c r="YC70" s="56"/>
      <c r="YD70" s="56"/>
      <c r="YE70" s="56"/>
      <c r="YF70" s="56"/>
      <c r="YG70" s="56"/>
      <c r="YH70" s="56"/>
      <c r="YI70" s="56"/>
      <c r="YJ70" s="56"/>
      <c r="YK70" s="56"/>
      <c r="YL70" s="56"/>
      <c r="YM70" s="56"/>
      <c r="YN70" s="56"/>
      <c r="YO70" s="56"/>
      <c r="YP70" s="56"/>
      <c r="YQ70" s="56"/>
      <c r="YR70" s="56"/>
      <c r="YS70" s="56"/>
      <c r="YT70" s="56"/>
      <c r="YU70" s="56"/>
      <c r="YV70" s="56"/>
      <c r="YW70" s="56"/>
      <c r="YX70" s="56"/>
      <c r="YY70" s="56"/>
      <c r="YZ70" s="56"/>
      <c r="ZA70" s="56"/>
      <c r="ZB70" s="56"/>
      <c r="ZC70" s="56"/>
      <c r="ZD70" s="56"/>
      <c r="ZE70" s="56"/>
      <c r="ZF70" s="56"/>
      <c r="ZG70" s="56"/>
      <c r="ZH70" s="56"/>
      <c r="ZI70" s="56"/>
      <c r="ZJ70" s="56"/>
      <c r="ZK70" s="56"/>
      <c r="ZL70" s="56"/>
      <c r="ZM70" s="56"/>
      <c r="ZN70" s="56"/>
      <c r="ZO70" s="56"/>
      <c r="ZP70" s="56"/>
      <c r="ZQ70" s="56"/>
      <c r="ZR70" s="56"/>
      <c r="ZS70" s="56"/>
      <c r="ZT70" s="56"/>
      <c r="ZU70" s="56"/>
      <c r="ZV70" s="56"/>
      <c r="ZW70" s="56"/>
      <c r="ZX70" s="56"/>
      <c r="ZY70" s="56"/>
      <c r="ZZ70" s="56"/>
      <c r="AAA70" s="56"/>
      <c r="AAB70" s="56"/>
      <c r="AAC70" s="56"/>
      <c r="AAD70" s="56"/>
      <c r="AAE70" s="56"/>
      <c r="AAF70" s="56"/>
      <c r="AAG70" s="56"/>
      <c r="AAH70" s="56"/>
      <c r="AAI70" s="56"/>
      <c r="AAJ70" s="56"/>
      <c r="AAK70" s="56"/>
      <c r="AAL70" s="56"/>
      <c r="AAM70" s="56"/>
      <c r="AAN70" s="56"/>
      <c r="AAO70" s="56"/>
      <c r="AAP70" s="56"/>
      <c r="AAQ70" s="56"/>
      <c r="AAR70" s="56"/>
      <c r="AAS70" s="56"/>
      <c r="AAT70" s="56"/>
      <c r="AAU70" s="56"/>
      <c r="AAV70" s="56"/>
      <c r="AAW70" s="56"/>
      <c r="AAX70" s="56"/>
      <c r="AAY70" s="56"/>
      <c r="AAZ70" s="56"/>
      <c r="ABA70" s="56"/>
      <c r="ABB70" s="56"/>
      <c r="ABC70" s="56"/>
      <c r="ABD70" s="56"/>
      <c r="ABE70" s="56"/>
      <c r="ABF70" s="56"/>
      <c r="ABG70" s="56"/>
      <c r="ABH70" s="56"/>
      <c r="ABI70" s="56"/>
      <c r="ABJ70" s="56"/>
      <c r="ABK70" s="56"/>
      <c r="ABL70" s="56"/>
      <c r="ABM70" s="56"/>
      <c r="ABN70" s="56"/>
      <c r="ABO70" s="56"/>
      <c r="ABP70" s="56"/>
      <c r="ABQ70" s="56"/>
      <c r="ABR70" s="56"/>
      <c r="ABS70" s="56"/>
      <c r="ABT70" s="56"/>
      <c r="ABU70" s="56"/>
      <c r="ABV70" s="56"/>
      <c r="ABW70" s="56"/>
      <c r="ABX70" s="56"/>
      <c r="ABY70" s="56"/>
      <c r="ABZ70" s="56"/>
      <c r="ACA70" s="56"/>
      <c r="ACB70" s="56"/>
      <c r="ACC70" s="56"/>
      <c r="ACD70" s="56"/>
      <c r="ACE70" s="56"/>
      <c r="ACF70" s="56"/>
      <c r="ACG70" s="56"/>
      <c r="ACH70" s="56"/>
      <c r="ACI70" s="56"/>
      <c r="ACJ70" s="56"/>
      <c r="ACK70" s="56"/>
      <c r="ACL70" s="56"/>
      <c r="ACM70" s="56"/>
      <c r="ACN70" s="56"/>
      <c r="ACO70" s="56"/>
      <c r="ACP70" s="56"/>
      <c r="ACQ70" s="56"/>
      <c r="ACR70" s="56"/>
      <c r="ACS70" s="56"/>
      <c r="ACT70" s="56"/>
      <c r="ACU70" s="56"/>
      <c r="ACV70" s="56"/>
      <c r="ACW70" s="56"/>
      <c r="ACX70" s="56"/>
      <c r="ACY70" s="56"/>
      <c r="ACZ70" s="56"/>
      <c r="ADA70" s="56"/>
      <c r="ADB70" s="56"/>
      <c r="ADC70" s="56"/>
      <c r="ADD70" s="56"/>
      <c r="ADE70" s="56"/>
      <c r="ADF70" s="56"/>
      <c r="ADG70" s="56"/>
      <c r="ADH70" s="56"/>
      <c r="ADI70" s="56"/>
      <c r="ADJ70" s="56"/>
      <c r="ADK70" s="56"/>
      <c r="ADL70" s="56"/>
      <c r="ADM70" s="56"/>
      <c r="ADN70" s="56"/>
      <c r="ADO70" s="56"/>
      <c r="ADP70" s="56"/>
      <c r="ADQ70" s="56"/>
      <c r="ADR70" s="56"/>
      <c r="ADS70" s="56"/>
      <c r="ADT70" s="56"/>
      <c r="ADU70" s="56"/>
      <c r="ADV70" s="56"/>
      <c r="ADW70" s="56"/>
      <c r="ADX70" s="56"/>
      <c r="ADY70" s="56"/>
      <c r="ADZ70" s="56"/>
      <c r="AEA70" s="56"/>
      <c r="AEB70" s="56"/>
      <c r="AEC70" s="56"/>
      <c r="AED70" s="56"/>
      <c r="AEE70" s="56"/>
      <c r="AEF70" s="56"/>
      <c r="AEG70" s="56"/>
      <c r="AEH70" s="56"/>
      <c r="AEI70" s="56"/>
      <c r="AEJ70" s="56"/>
      <c r="AEK70" s="56"/>
      <c r="AEL70" s="56"/>
      <c r="AEM70" s="56"/>
      <c r="AEN70" s="56"/>
      <c r="AEO70" s="56"/>
      <c r="AEP70" s="56"/>
      <c r="AEQ70" s="56"/>
      <c r="AER70" s="56"/>
      <c r="AES70" s="56"/>
      <c r="AET70" s="56"/>
      <c r="AEU70" s="56"/>
      <c r="AEV70" s="56"/>
      <c r="AEW70" s="56"/>
      <c r="AEX70" s="56"/>
      <c r="AEY70" s="56"/>
      <c r="AEZ70" s="56"/>
      <c r="AFA70" s="56"/>
      <c r="AFB70" s="56"/>
      <c r="AFC70" s="56"/>
      <c r="AFD70" s="56"/>
      <c r="AFE70" s="56"/>
      <c r="AFF70" s="56"/>
      <c r="AFG70" s="56"/>
      <c r="AFH70" s="56"/>
      <c r="AFI70" s="56"/>
      <c r="AFJ70" s="56"/>
      <c r="AFK70" s="56"/>
      <c r="AFL70" s="56"/>
      <c r="AFM70" s="56"/>
      <c r="AFN70" s="56"/>
      <c r="AFO70" s="56"/>
      <c r="AFP70" s="56"/>
      <c r="AFQ70" s="56"/>
      <c r="AFR70" s="56"/>
      <c r="AFS70" s="56"/>
      <c r="AFT70" s="56"/>
      <c r="AFU70" s="56"/>
      <c r="AFV70" s="56"/>
      <c r="AFW70" s="56"/>
      <c r="AFX70" s="56"/>
      <c r="AFY70" s="56"/>
      <c r="AFZ70" s="56"/>
      <c r="AGA70" s="56"/>
      <c r="AGB70" s="56"/>
      <c r="AGC70" s="56"/>
      <c r="AGD70" s="56"/>
      <c r="AGE70" s="56"/>
      <c r="AGF70" s="56"/>
      <c r="AGG70" s="56"/>
      <c r="AGH70" s="56"/>
      <c r="AGI70" s="56"/>
      <c r="AGJ70" s="56"/>
      <c r="AGK70" s="56"/>
      <c r="AGL70" s="56"/>
      <c r="AGM70" s="56"/>
      <c r="AGN70" s="56"/>
      <c r="AGO70" s="56"/>
      <c r="AGP70" s="56"/>
      <c r="AGQ70" s="56"/>
      <c r="AGR70" s="56"/>
      <c r="AGS70" s="56"/>
      <c r="AGT70" s="56"/>
      <c r="AGU70" s="56"/>
      <c r="AGV70" s="56"/>
      <c r="AGW70" s="56"/>
      <c r="AGX70" s="56"/>
      <c r="AGY70" s="56"/>
      <c r="AGZ70" s="56"/>
      <c r="AHA70" s="56"/>
      <c r="AHB70" s="56"/>
      <c r="AHC70" s="56"/>
      <c r="AHD70" s="56"/>
      <c r="AHE70" s="56"/>
      <c r="AHF70" s="56"/>
      <c r="AHG70" s="56"/>
      <c r="AHH70" s="56"/>
      <c r="AHI70" s="56"/>
      <c r="AHJ70" s="56"/>
      <c r="AHK70" s="56"/>
      <c r="AHL70" s="56"/>
      <c r="AHM70" s="56"/>
      <c r="AHN70" s="56"/>
      <c r="AHO70" s="56"/>
      <c r="AHP70" s="56"/>
      <c r="AHQ70" s="56"/>
      <c r="AHR70" s="56"/>
      <c r="AHS70" s="56"/>
      <c r="AHT70" s="56"/>
      <c r="AHU70" s="56"/>
      <c r="AHV70" s="56"/>
      <c r="AHW70" s="56"/>
      <c r="AHX70" s="56"/>
      <c r="AHY70" s="56"/>
      <c r="AHZ70" s="56"/>
      <c r="AIA70" s="56"/>
      <c r="AIB70" s="56"/>
      <c r="AIC70" s="56"/>
      <c r="AID70" s="56"/>
      <c r="AIE70" s="56"/>
      <c r="AIF70" s="56"/>
      <c r="AIG70" s="56"/>
      <c r="AIH70" s="56"/>
      <c r="AII70" s="56"/>
      <c r="AIJ70" s="56"/>
      <c r="AIK70" s="56"/>
      <c r="AIL70" s="56"/>
      <c r="AIM70" s="56"/>
      <c r="AIN70" s="56"/>
      <c r="AIO70" s="56"/>
      <c r="AIP70" s="56"/>
      <c r="AIQ70" s="56"/>
      <c r="AIR70" s="56"/>
      <c r="AIS70" s="56"/>
      <c r="AIT70" s="56"/>
      <c r="AIU70" s="56"/>
      <c r="AIV70" s="56"/>
      <c r="AIW70" s="56"/>
      <c r="AIX70" s="56"/>
      <c r="AIY70" s="56"/>
      <c r="AIZ70" s="56"/>
      <c r="AJA70" s="56"/>
      <c r="AJB70" s="56"/>
      <c r="AJC70" s="56"/>
      <c r="AJD70" s="56"/>
      <c r="AJE70" s="56"/>
      <c r="AJF70" s="56"/>
      <c r="AJG70" s="56"/>
      <c r="AJH70" s="56"/>
      <c r="AJI70" s="56"/>
      <c r="AJJ70" s="56"/>
      <c r="AJK70" s="56"/>
      <c r="AJL70" s="56"/>
      <c r="AJM70" s="56"/>
      <c r="AJN70" s="56"/>
      <c r="AJO70" s="56"/>
      <c r="AJP70" s="56"/>
      <c r="AJQ70" s="56"/>
      <c r="AJR70" s="56"/>
      <c r="AJS70" s="56"/>
      <c r="AJT70" s="56"/>
      <c r="AJU70" s="56"/>
      <c r="AJV70" s="56"/>
      <c r="AJW70" s="56"/>
      <c r="AJX70" s="56"/>
      <c r="AJY70" s="56"/>
      <c r="AJZ70" s="56"/>
      <c r="AKA70" s="56"/>
      <c r="AKB70" s="56"/>
      <c r="AKC70" s="56"/>
      <c r="AKD70" s="56"/>
      <c r="AKE70" s="56"/>
      <c r="AKF70" s="56"/>
      <c r="AKG70" s="56"/>
      <c r="AKH70" s="56"/>
      <c r="AKI70" s="56"/>
      <c r="AKJ70" s="56"/>
      <c r="AKK70" s="56"/>
      <c r="AKL70" s="56"/>
      <c r="AKM70" s="56"/>
      <c r="AKN70" s="56"/>
      <c r="AKO70" s="56"/>
      <c r="AKP70" s="56"/>
      <c r="AKQ70" s="56"/>
      <c r="AKR70" s="56"/>
      <c r="AKS70" s="56"/>
      <c r="AKT70" s="56"/>
      <c r="AKU70" s="56"/>
      <c r="AKV70" s="56"/>
      <c r="AKW70" s="56"/>
      <c r="AKX70" s="56"/>
      <c r="AKY70" s="56"/>
      <c r="AKZ70" s="56"/>
      <c r="ALA70" s="56"/>
      <c r="ALB70" s="56"/>
      <c r="ALC70" s="56"/>
      <c r="ALD70" s="56"/>
      <c r="ALE70" s="56"/>
      <c r="ALF70" s="56"/>
      <c r="ALG70" s="56"/>
      <c r="ALH70" s="56"/>
      <c r="ALI70" s="56"/>
      <c r="ALJ70" s="56"/>
      <c r="ALK70" s="56"/>
      <c r="ALL70" s="56"/>
      <c r="ALM70" s="56"/>
      <c r="ALN70" s="56"/>
      <c r="ALO70" s="56"/>
      <c r="ALP70" s="56"/>
      <c r="ALQ70" s="56"/>
      <c r="ALR70" s="56"/>
      <c r="ALS70" s="56"/>
      <c r="ALT70" s="56"/>
      <c r="ALU70" s="56"/>
      <c r="ALV70" s="56"/>
      <c r="ALW70" s="56"/>
      <c r="ALX70" s="56"/>
      <c r="ALY70" s="56"/>
      <c r="ALZ70" s="56"/>
      <c r="AMA70" s="56"/>
      <c r="AMB70" s="56"/>
      <c r="AMC70" s="56"/>
      <c r="AMD70" s="56"/>
      <c r="AME70" s="56"/>
      <c r="AMF70" s="56"/>
      <c r="AMG70" s="56"/>
      <c r="AMH70" s="56"/>
      <c r="AMI70" s="56"/>
      <c r="AMJ70" s="56"/>
      <c r="AMK70" s="56"/>
      <c r="AML70" s="56"/>
      <c r="AMM70" s="56"/>
      <c r="AMN70" s="56"/>
      <c r="AMO70" s="56"/>
      <c r="AMP70" s="56"/>
      <c r="AMQ70" s="56"/>
      <c r="AMR70" s="56"/>
      <c r="AMS70" s="56"/>
      <c r="AMT70" s="56"/>
      <c r="AMU70" s="56"/>
      <c r="AMV70" s="56"/>
      <c r="AMW70" s="56"/>
      <c r="AMX70" s="56"/>
      <c r="AMY70" s="56"/>
      <c r="AMZ70" s="56"/>
      <c r="ANA70" s="56"/>
      <c r="ANB70" s="56"/>
      <c r="ANC70" s="56"/>
      <c r="AND70" s="56"/>
      <c r="ANE70" s="56"/>
      <c r="ANF70" s="56"/>
      <c r="ANG70" s="56"/>
      <c r="ANH70" s="56"/>
      <c r="ANI70" s="56"/>
      <c r="ANJ70" s="56"/>
      <c r="ANK70" s="56"/>
      <c r="ANL70" s="56"/>
      <c r="ANM70" s="56"/>
      <c r="ANN70" s="56"/>
      <c r="ANO70" s="56"/>
      <c r="ANP70" s="56"/>
      <c r="ANQ70" s="56"/>
      <c r="ANR70" s="56"/>
      <c r="ANS70" s="56"/>
      <c r="ANT70" s="56"/>
      <c r="ANU70" s="56"/>
      <c r="ANV70" s="56"/>
      <c r="ANW70" s="56"/>
      <c r="ANX70" s="56"/>
      <c r="ANY70" s="56"/>
      <c r="ANZ70" s="56"/>
      <c r="AOA70" s="56"/>
      <c r="AOB70" s="56"/>
      <c r="AOC70" s="56"/>
      <c r="AOD70" s="56"/>
      <c r="AOE70" s="56"/>
      <c r="AOF70" s="56"/>
      <c r="AOG70" s="56"/>
      <c r="AOH70" s="56"/>
      <c r="AOI70" s="56"/>
      <c r="AOJ70" s="56"/>
      <c r="AOK70" s="56"/>
      <c r="AOL70" s="56"/>
      <c r="AOM70" s="56"/>
      <c r="AON70" s="56"/>
      <c r="AOO70" s="56"/>
      <c r="AOP70" s="56"/>
      <c r="AOQ70" s="56"/>
      <c r="AOR70" s="56"/>
      <c r="AOS70" s="56"/>
      <c r="AOT70" s="56"/>
      <c r="AOU70" s="56"/>
      <c r="AOV70" s="56"/>
      <c r="AOW70" s="56"/>
      <c r="AOX70" s="56"/>
      <c r="AOY70" s="56"/>
      <c r="AOZ70" s="56"/>
      <c r="APA70" s="56"/>
      <c r="APB70" s="56"/>
      <c r="APC70" s="56"/>
      <c r="APD70" s="56"/>
      <c r="APE70" s="56"/>
      <c r="APF70" s="56"/>
      <c r="APG70" s="56"/>
      <c r="APH70" s="56"/>
      <c r="API70" s="56"/>
      <c r="APJ70" s="56"/>
      <c r="APK70" s="56"/>
      <c r="APL70" s="56"/>
      <c r="APM70" s="56"/>
      <c r="APN70" s="56"/>
      <c r="APO70" s="56"/>
      <c r="APP70" s="56"/>
      <c r="APQ70" s="56"/>
      <c r="APR70" s="56"/>
      <c r="APS70" s="56"/>
      <c r="APT70" s="56"/>
      <c r="APU70" s="56"/>
      <c r="APV70" s="56"/>
      <c r="APW70" s="56"/>
      <c r="APX70" s="56"/>
      <c r="APY70" s="56"/>
      <c r="APZ70" s="56"/>
      <c r="AQA70" s="56"/>
      <c r="AQB70" s="56"/>
      <c r="AQC70" s="56"/>
      <c r="AQD70" s="56"/>
      <c r="AQE70" s="56"/>
      <c r="AQF70" s="56"/>
      <c r="AQG70" s="56"/>
      <c r="AQH70" s="56"/>
      <c r="AQI70" s="56"/>
      <c r="AQJ70" s="56"/>
      <c r="AQK70" s="56"/>
      <c r="AQL70" s="56"/>
      <c r="AQM70" s="56"/>
      <c r="AQN70" s="56"/>
      <c r="AQO70" s="56"/>
      <c r="AQP70" s="56"/>
      <c r="AQQ70" s="56"/>
      <c r="AQR70" s="56"/>
      <c r="AQS70" s="56"/>
      <c r="AQT70" s="56"/>
      <c r="AQU70" s="56"/>
      <c r="AQV70" s="56"/>
      <c r="AQW70" s="56"/>
      <c r="AQX70" s="56"/>
      <c r="AQY70" s="56"/>
      <c r="AQZ70" s="56"/>
      <c r="ARA70" s="56"/>
      <c r="ARB70" s="56"/>
      <c r="ARC70" s="56"/>
      <c r="ARD70" s="56"/>
      <c r="ARE70" s="56"/>
      <c r="ARF70" s="56"/>
      <c r="ARG70" s="56"/>
      <c r="ARH70" s="56"/>
      <c r="ARI70" s="56"/>
      <c r="ARJ70" s="56"/>
      <c r="ARK70" s="56"/>
      <c r="ARL70" s="56"/>
      <c r="ARM70" s="56"/>
      <c r="ARN70" s="56"/>
      <c r="ARO70" s="56"/>
      <c r="ARP70" s="56"/>
      <c r="ARQ70" s="56"/>
      <c r="ARR70" s="56"/>
      <c r="ARS70" s="56"/>
      <c r="ART70" s="56"/>
      <c r="ARU70" s="56"/>
      <c r="ARV70" s="56"/>
      <c r="ARW70" s="56"/>
      <c r="ARX70" s="56"/>
      <c r="ARY70" s="56"/>
      <c r="ARZ70" s="56"/>
      <c r="ASA70" s="56"/>
      <c r="ASB70" s="56"/>
      <c r="ASC70" s="56"/>
      <c r="ASD70" s="56"/>
      <c r="ASE70" s="56"/>
      <c r="ASF70" s="56"/>
      <c r="ASG70" s="56"/>
      <c r="ASH70" s="56"/>
      <c r="ASI70" s="56"/>
      <c r="ASJ70" s="56"/>
      <c r="ASK70" s="56"/>
      <c r="ASL70" s="56"/>
      <c r="ASM70" s="56"/>
      <c r="ASN70" s="56"/>
      <c r="ASO70" s="56"/>
      <c r="ASP70" s="56"/>
      <c r="ASQ70" s="56"/>
      <c r="ASR70" s="56"/>
      <c r="ASS70" s="56"/>
      <c r="AST70" s="56"/>
      <c r="ASU70" s="56"/>
      <c r="ASV70" s="56"/>
      <c r="ASW70" s="56"/>
      <c r="ASX70" s="56"/>
      <c r="ASY70" s="56"/>
      <c r="ASZ70" s="56"/>
      <c r="ATA70" s="56"/>
      <c r="ATB70" s="56"/>
      <c r="ATC70" s="56"/>
      <c r="ATD70" s="56"/>
      <c r="ATE70" s="56"/>
      <c r="ATF70" s="56"/>
      <c r="ATG70" s="56"/>
      <c r="ATH70" s="56"/>
      <c r="ATI70" s="56"/>
      <c r="ATJ70" s="56"/>
      <c r="ATK70" s="56"/>
      <c r="ATL70" s="56"/>
      <c r="ATM70" s="56"/>
      <c r="ATN70" s="56"/>
      <c r="ATO70" s="56"/>
      <c r="ATP70" s="56"/>
      <c r="ATQ70" s="56"/>
      <c r="ATR70" s="56"/>
      <c r="ATS70" s="56"/>
      <c r="ATT70" s="56"/>
      <c r="ATU70" s="56"/>
      <c r="ATV70" s="56"/>
      <c r="ATW70" s="56"/>
      <c r="ATX70" s="56"/>
      <c r="ATY70" s="56"/>
      <c r="ATZ70" s="56"/>
      <c r="AUA70" s="56"/>
      <c r="AUB70" s="56"/>
      <c r="AUC70" s="56"/>
      <c r="AUD70" s="56"/>
      <c r="AUE70" s="56"/>
      <c r="AUF70" s="56"/>
      <c r="AUG70" s="56"/>
      <c r="AUH70" s="56"/>
      <c r="AUI70" s="56"/>
      <c r="AUJ70" s="56"/>
      <c r="AUK70" s="56"/>
      <c r="AUL70" s="56"/>
      <c r="AUM70" s="56"/>
      <c r="AUN70" s="56"/>
      <c r="AUO70" s="56"/>
      <c r="AUP70" s="56"/>
      <c r="AUQ70" s="56"/>
      <c r="AUR70" s="56"/>
      <c r="AUS70" s="56"/>
      <c r="AUT70" s="56"/>
      <c r="AUU70" s="56"/>
      <c r="AUV70" s="56"/>
      <c r="AUW70" s="56"/>
      <c r="AUX70" s="56"/>
      <c r="AUY70" s="56"/>
      <c r="AUZ70" s="56"/>
      <c r="AVA70" s="56"/>
      <c r="AVB70" s="56"/>
      <c r="AVC70" s="56"/>
      <c r="AVD70" s="56"/>
      <c r="AVE70" s="56"/>
      <c r="AVF70" s="56"/>
      <c r="AVG70" s="56"/>
      <c r="AVH70" s="56"/>
      <c r="AVI70" s="56"/>
      <c r="AVJ70" s="56"/>
      <c r="AVK70" s="56"/>
      <c r="AVL70" s="56"/>
      <c r="AVM70" s="56"/>
      <c r="AVN70" s="56"/>
      <c r="AVO70" s="56"/>
      <c r="AVP70" s="56"/>
      <c r="AVQ70" s="56"/>
      <c r="AVR70" s="56"/>
      <c r="AVS70" s="56"/>
      <c r="AVT70" s="56"/>
      <c r="AVU70" s="56"/>
      <c r="AVV70" s="56"/>
      <c r="AVW70" s="56"/>
      <c r="AVX70" s="56"/>
      <c r="AVY70" s="56"/>
      <c r="AVZ70" s="56"/>
      <c r="AWA70" s="56"/>
      <c r="AWB70" s="56"/>
      <c r="AWC70" s="56"/>
      <c r="AWD70" s="56"/>
      <c r="AWE70" s="56"/>
      <c r="AWF70" s="56"/>
      <c r="AWG70" s="56"/>
      <c r="AWH70" s="56"/>
      <c r="AWI70" s="56"/>
      <c r="AWJ70" s="56"/>
      <c r="AWK70" s="56"/>
      <c r="AWL70" s="56"/>
      <c r="AWM70" s="56"/>
      <c r="AWN70" s="56"/>
      <c r="AWO70" s="56"/>
      <c r="AWP70" s="56"/>
      <c r="AWQ70" s="56"/>
      <c r="AWR70" s="56"/>
      <c r="AWS70" s="56"/>
      <c r="AWT70" s="56"/>
      <c r="AWU70" s="56"/>
      <c r="AWV70" s="56"/>
      <c r="AWW70" s="56"/>
      <c r="AWX70" s="56"/>
      <c r="AWY70" s="56"/>
      <c r="AWZ70" s="56"/>
      <c r="AXA70" s="56"/>
      <c r="AXB70" s="56"/>
      <c r="AXC70" s="56"/>
      <c r="AXD70" s="56"/>
      <c r="AXE70" s="56"/>
      <c r="AXF70" s="56"/>
      <c r="AXG70" s="56"/>
      <c r="AXH70" s="56"/>
      <c r="AXI70" s="56"/>
      <c r="AXJ70" s="56"/>
      <c r="AXK70" s="56"/>
      <c r="AXL70" s="56"/>
      <c r="AXM70" s="56"/>
      <c r="AXN70" s="56"/>
      <c r="AXO70" s="56"/>
      <c r="AXP70" s="56"/>
      <c r="AXQ70" s="56"/>
      <c r="AXR70" s="56"/>
      <c r="AXS70" s="56"/>
      <c r="AXT70" s="56"/>
      <c r="AXU70" s="56"/>
      <c r="AXV70" s="56"/>
      <c r="AXW70" s="56"/>
      <c r="AXX70" s="56"/>
      <c r="AXY70" s="56"/>
      <c r="AXZ70" s="56"/>
      <c r="AYA70" s="56"/>
      <c r="AYB70" s="56"/>
      <c r="AYC70" s="56"/>
      <c r="AYD70" s="56"/>
      <c r="AYE70" s="56"/>
      <c r="AYF70" s="56"/>
      <c r="AYG70" s="56"/>
      <c r="AYH70" s="56"/>
      <c r="AYI70" s="56"/>
      <c r="AYJ70" s="56"/>
      <c r="AYK70" s="56"/>
      <c r="AYL70" s="56"/>
      <c r="AYM70" s="56"/>
      <c r="AYN70" s="56"/>
      <c r="AYO70" s="56"/>
      <c r="AYP70" s="56"/>
      <c r="AYQ70" s="56"/>
      <c r="AYR70" s="56"/>
      <c r="AYS70" s="56"/>
      <c r="AYT70" s="56"/>
      <c r="AYU70" s="56"/>
      <c r="AYV70" s="56"/>
      <c r="AYW70" s="56"/>
      <c r="AYX70" s="56"/>
      <c r="AYY70" s="56"/>
      <c r="AYZ70" s="56"/>
      <c r="AZA70" s="56"/>
      <c r="AZB70" s="56"/>
      <c r="AZC70" s="56"/>
      <c r="AZD70" s="56"/>
      <c r="AZE70" s="56"/>
      <c r="AZF70" s="56"/>
      <c r="AZG70" s="56"/>
      <c r="AZH70" s="56"/>
      <c r="AZI70" s="56"/>
      <c r="AZJ70" s="56"/>
      <c r="AZK70" s="56"/>
      <c r="AZL70" s="56"/>
      <c r="AZM70" s="56"/>
      <c r="AZN70" s="56"/>
      <c r="AZO70" s="56"/>
      <c r="AZP70" s="56"/>
      <c r="AZQ70" s="56"/>
      <c r="AZR70" s="56"/>
      <c r="AZS70" s="56"/>
      <c r="AZT70" s="56"/>
      <c r="AZU70" s="56"/>
      <c r="AZV70" s="56"/>
      <c r="AZW70" s="56"/>
      <c r="AZX70" s="56"/>
      <c r="AZY70" s="56"/>
      <c r="AZZ70" s="56"/>
      <c r="BAA70" s="56"/>
      <c r="BAB70" s="56"/>
      <c r="BAC70" s="56"/>
      <c r="BAD70" s="56"/>
      <c r="BAE70" s="56"/>
      <c r="BAF70" s="56"/>
      <c r="BAG70" s="56"/>
      <c r="BAH70" s="56"/>
      <c r="BAI70" s="56"/>
      <c r="BAJ70" s="56"/>
      <c r="BAK70" s="56"/>
      <c r="BAL70" s="56"/>
      <c r="BAM70" s="56"/>
      <c r="BAN70" s="56"/>
      <c r="BAO70" s="56"/>
      <c r="BAP70" s="56"/>
      <c r="BAQ70" s="56"/>
      <c r="BAR70" s="56"/>
      <c r="BAS70" s="56"/>
      <c r="BAT70" s="56"/>
      <c r="BAU70" s="56"/>
      <c r="BAV70" s="56"/>
      <c r="BAW70" s="56"/>
      <c r="BAX70" s="56"/>
      <c r="BAY70" s="56"/>
      <c r="BAZ70" s="56"/>
      <c r="BBA70" s="56"/>
      <c r="BBB70" s="56"/>
      <c r="BBC70" s="56"/>
      <c r="BBD70" s="56"/>
      <c r="BBE70" s="56"/>
      <c r="BBF70" s="56"/>
      <c r="BBG70" s="56"/>
      <c r="BBH70" s="56"/>
      <c r="BBI70" s="56"/>
      <c r="BBJ70" s="56"/>
      <c r="BBK70" s="56"/>
      <c r="BBL70" s="56"/>
      <c r="BBM70" s="56"/>
      <c r="BBN70" s="56"/>
      <c r="BBO70" s="56"/>
      <c r="BBP70" s="56"/>
      <c r="BBQ70" s="56"/>
      <c r="BBR70" s="56"/>
      <c r="BBS70" s="56"/>
      <c r="BBT70" s="56"/>
      <c r="BBU70" s="56"/>
      <c r="BBV70" s="56"/>
      <c r="BBW70" s="56"/>
      <c r="BBX70" s="56"/>
      <c r="BBY70" s="56"/>
      <c r="BBZ70" s="56"/>
      <c r="BCA70" s="56"/>
      <c r="BCB70" s="56"/>
      <c r="BCC70" s="56"/>
      <c r="BCD70" s="56"/>
      <c r="BCE70" s="56"/>
      <c r="BCF70" s="56"/>
      <c r="BCG70" s="56"/>
      <c r="BCH70" s="56"/>
      <c r="BCI70" s="56"/>
      <c r="BCJ70" s="56"/>
      <c r="BCK70" s="56"/>
      <c r="BCL70" s="56"/>
      <c r="BCM70" s="56"/>
      <c r="BCN70" s="56"/>
      <c r="BCO70" s="56"/>
      <c r="BCP70" s="56"/>
      <c r="BCQ70" s="56"/>
      <c r="BCR70" s="56"/>
      <c r="BCS70" s="56"/>
      <c r="BCT70" s="56"/>
      <c r="BCU70" s="56"/>
      <c r="BCV70" s="56"/>
      <c r="BCW70" s="56"/>
      <c r="BCX70" s="56"/>
      <c r="BCY70" s="56"/>
      <c r="BCZ70" s="56"/>
      <c r="BDA70" s="56"/>
      <c r="BDB70" s="56"/>
      <c r="BDC70" s="56"/>
      <c r="BDD70" s="56"/>
      <c r="BDE70" s="56"/>
      <c r="BDF70" s="56"/>
      <c r="BDG70" s="56"/>
      <c r="BDH70" s="56"/>
      <c r="BDI70" s="56"/>
      <c r="BDJ70" s="56"/>
      <c r="BDK70" s="56"/>
      <c r="BDL70" s="56"/>
      <c r="BDM70" s="56"/>
      <c r="BDN70" s="56"/>
      <c r="BDO70" s="56"/>
      <c r="BDP70" s="56"/>
      <c r="BDQ70" s="56"/>
      <c r="BDR70" s="56"/>
      <c r="BDS70" s="56"/>
      <c r="BDT70" s="56"/>
      <c r="BDU70" s="56"/>
      <c r="BDV70" s="56"/>
      <c r="BDW70" s="56"/>
      <c r="BDX70" s="56"/>
      <c r="BDY70" s="56"/>
      <c r="BDZ70" s="56"/>
      <c r="BEA70" s="56"/>
      <c r="BEB70" s="56"/>
      <c r="BEC70" s="56"/>
      <c r="BED70" s="56"/>
      <c r="BEE70" s="56"/>
      <c r="BEF70" s="56"/>
      <c r="BEG70" s="56"/>
      <c r="BEH70" s="56"/>
      <c r="BEI70" s="56"/>
      <c r="BEJ70" s="56"/>
      <c r="BEK70" s="56"/>
      <c r="BEL70" s="56"/>
      <c r="BEM70" s="56"/>
      <c r="BEN70" s="56"/>
      <c r="BEO70" s="56"/>
      <c r="BEP70" s="56"/>
      <c r="BEQ70" s="56"/>
      <c r="BER70" s="56"/>
      <c r="BES70" s="56"/>
      <c r="BET70" s="56"/>
      <c r="BEU70" s="56"/>
      <c r="BEV70" s="56"/>
      <c r="BEW70" s="56"/>
      <c r="BEX70" s="56"/>
      <c r="BEY70" s="56"/>
      <c r="BEZ70" s="56"/>
      <c r="BFA70" s="56"/>
      <c r="BFB70" s="56"/>
      <c r="BFC70" s="56"/>
      <c r="BFD70" s="56"/>
      <c r="BFE70" s="56"/>
      <c r="BFF70" s="56"/>
      <c r="BFG70" s="56"/>
      <c r="BFH70" s="56"/>
      <c r="BFI70" s="56"/>
      <c r="BFJ70" s="56"/>
      <c r="BFK70" s="56"/>
      <c r="BFL70" s="56"/>
      <c r="BFM70" s="56"/>
      <c r="BFN70" s="56"/>
      <c r="BFO70" s="56"/>
      <c r="BFP70" s="56"/>
      <c r="BFQ70" s="56"/>
      <c r="BFR70" s="56"/>
      <c r="BFS70" s="56"/>
      <c r="BFT70" s="56"/>
      <c r="BFU70" s="56"/>
      <c r="BFV70" s="56"/>
      <c r="BFW70" s="56"/>
      <c r="BFX70" s="56"/>
      <c r="BFY70" s="56"/>
      <c r="BFZ70" s="56"/>
      <c r="BGA70" s="56"/>
      <c r="BGB70" s="56"/>
      <c r="BGC70" s="56"/>
      <c r="BGD70" s="56"/>
      <c r="BGE70" s="56"/>
      <c r="BGF70" s="56"/>
      <c r="BGG70" s="56"/>
      <c r="BGH70" s="56"/>
      <c r="BGI70" s="56"/>
      <c r="BGJ70" s="56"/>
      <c r="BGK70" s="56"/>
      <c r="BGL70" s="56"/>
      <c r="BGM70" s="56"/>
      <c r="BGN70" s="56"/>
      <c r="BGO70" s="56"/>
      <c r="BGP70" s="56"/>
      <c r="BGQ70" s="56"/>
      <c r="BGR70" s="56"/>
      <c r="BGS70" s="56"/>
      <c r="BGT70" s="56"/>
      <c r="BGU70" s="56"/>
      <c r="BGV70" s="56"/>
      <c r="BGW70" s="56"/>
      <c r="BGX70" s="56"/>
      <c r="BGY70" s="56"/>
      <c r="BGZ70" s="56"/>
      <c r="BHA70" s="56"/>
      <c r="BHB70" s="56"/>
      <c r="BHC70" s="56"/>
      <c r="BHD70" s="56"/>
      <c r="BHE70" s="56"/>
      <c r="BHF70" s="56"/>
      <c r="BHG70" s="56"/>
      <c r="BHH70" s="56"/>
      <c r="BHI70" s="56"/>
      <c r="BHJ70" s="56"/>
      <c r="BHK70" s="56"/>
      <c r="BHL70" s="56"/>
      <c r="BHM70" s="56"/>
      <c r="BHN70" s="56"/>
      <c r="BHO70" s="56"/>
      <c r="BHP70" s="56"/>
      <c r="BHQ70" s="56"/>
      <c r="BHR70" s="56"/>
      <c r="BHS70" s="56"/>
      <c r="BHT70" s="56"/>
      <c r="BHU70" s="56"/>
      <c r="BHV70" s="56"/>
      <c r="BHW70" s="56"/>
      <c r="BHX70" s="56"/>
      <c r="BHY70" s="56"/>
      <c r="BHZ70" s="56"/>
      <c r="BIA70" s="56"/>
      <c r="BIB70" s="56"/>
      <c r="BIC70" s="56"/>
      <c r="BID70" s="56"/>
      <c r="BIE70" s="56"/>
      <c r="BIF70" s="56"/>
      <c r="BIG70" s="56"/>
      <c r="BIH70" s="56"/>
      <c r="BII70" s="56"/>
      <c r="BIJ70" s="56"/>
      <c r="BIK70" s="56"/>
      <c r="BIL70" s="56"/>
      <c r="BIM70" s="56"/>
      <c r="BIN70" s="56"/>
      <c r="BIO70" s="56"/>
      <c r="BIP70" s="56"/>
      <c r="BIQ70" s="56"/>
      <c r="BIR70" s="56"/>
      <c r="BIS70" s="56"/>
      <c r="BIT70" s="56"/>
      <c r="BIU70" s="56"/>
      <c r="BIV70" s="56"/>
      <c r="BIW70" s="56"/>
      <c r="BIX70" s="56"/>
      <c r="BIY70" s="56"/>
      <c r="BIZ70" s="56"/>
      <c r="BJA70" s="56"/>
      <c r="BJB70" s="56"/>
      <c r="BJC70" s="56"/>
      <c r="BJD70" s="56"/>
      <c r="BJE70" s="56"/>
      <c r="BJF70" s="56"/>
      <c r="BJG70" s="56"/>
      <c r="BJH70" s="56"/>
      <c r="BJI70" s="56"/>
      <c r="BJJ70" s="56"/>
      <c r="BJK70" s="56"/>
      <c r="BJL70" s="56"/>
      <c r="BJM70" s="56"/>
      <c r="BJN70" s="56"/>
      <c r="BJO70" s="56"/>
      <c r="BJP70" s="56"/>
      <c r="BJQ70" s="56"/>
      <c r="BJR70" s="56"/>
      <c r="BJS70" s="56"/>
      <c r="BJT70" s="56"/>
      <c r="BJU70" s="56"/>
      <c r="BJV70" s="56"/>
      <c r="BJW70" s="56"/>
      <c r="BJX70" s="56"/>
      <c r="BJY70" s="56"/>
      <c r="BJZ70" s="56"/>
      <c r="BKA70" s="56"/>
      <c r="BKB70" s="56"/>
      <c r="BKC70" s="56"/>
      <c r="BKD70" s="56"/>
      <c r="BKE70" s="56"/>
      <c r="BKF70" s="56"/>
      <c r="BKG70" s="56"/>
      <c r="BKH70" s="56"/>
      <c r="BKI70" s="56"/>
      <c r="BKJ70" s="56"/>
      <c r="BKK70" s="56"/>
      <c r="BKL70" s="56"/>
      <c r="BKM70" s="56"/>
      <c r="BKN70" s="56"/>
      <c r="BKO70" s="56"/>
      <c r="BKP70" s="56"/>
      <c r="BKQ70" s="56"/>
      <c r="BKR70" s="56"/>
      <c r="BKS70" s="56"/>
      <c r="BKT70" s="56"/>
      <c r="BKU70" s="56"/>
      <c r="BKV70" s="56"/>
      <c r="BKW70" s="56"/>
      <c r="BKX70" s="56"/>
      <c r="BKY70" s="56"/>
      <c r="BKZ70" s="56"/>
      <c r="BLA70" s="56"/>
      <c r="BLB70" s="56"/>
      <c r="BLC70" s="56"/>
      <c r="BLD70" s="56"/>
      <c r="BLE70" s="56"/>
      <c r="BLF70" s="56"/>
      <c r="BLG70" s="56"/>
      <c r="BLH70" s="56"/>
      <c r="BLI70" s="56"/>
      <c r="BLJ70" s="56"/>
      <c r="BLK70" s="56"/>
      <c r="BLL70" s="56"/>
      <c r="BLM70" s="56"/>
      <c r="BLN70" s="56"/>
      <c r="BLO70" s="56"/>
      <c r="BLP70" s="56"/>
      <c r="BLQ70" s="56"/>
      <c r="BLR70" s="56"/>
      <c r="BLS70" s="56"/>
      <c r="BLT70" s="56"/>
      <c r="BLU70" s="56"/>
      <c r="BLV70" s="56"/>
      <c r="BLW70" s="56"/>
      <c r="BLX70" s="56"/>
      <c r="BLY70" s="56"/>
      <c r="BLZ70" s="56"/>
      <c r="BMA70" s="56"/>
      <c r="BMB70" s="56"/>
      <c r="BMC70" s="56"/>
      <c r="BMD70" s="56"/>
      <c r="BME70" s="56"/>
      <c r="BMF70" s="56"/>
      <c r="BMG70" s="56"/>
      <c r="BMH70" s="56"/>
      <c r="BMI70" s="56"/>
      <c r="BMJ70" s="56"/>
      <c r="BMK70" s="56"/>
      <c r="BML70" s="56"/>
      <c r="BMM70" s="56"/>
      <c r="BMN70" s="56"/>
      <c r="BMO70" s="56"/>
      <c r="BMP70" s="56"/>
      <c r="BMQ70" s="56"/>
      <c r="BMR70" s="56"/>
      <c r="BMS70" s="56"/>
      <c r="BMT70" s="56"/>
      <c r="BMU70" s="56"/>
      <c r="BMV70" s="56"/>
      <c r="BMW70" s="56"/>
      <c r="BMX70" s="56"/>
      <c r="BMY70" s="56"/>
      <c r="BMZ70" s="56"/>
      <c r="BNA70" s="56"/>
      <c r="BNB70" s="56"/>
      <c r="BNC70" s="56"/>
      <c r="BND70" s="56"/>
      <c r="BNE70" s="56"/>
      <c r="BNF70" s="56"/>
      <c r="BNG70" s="56"/>
      <c r="BNH70" s="56"/>
      <c r="BNI70" s="56"/>
      <c r="BNJ70" s="56"/>
      <c r="BNK70" s="56"/>
      <c r="BNL70" s="56"/>
      <c r="BNM70" s="56"/>
      <c r="BNN70" s="56"/>
      <c r="BNO70" s="56"/>
      <c r="BNP70" s="56"/>
      <c r="BNQ70" s="56"/>
      <c r="BNR70" s="56"/>
      <c r="BNS70" s="56"/>
      <c r="BNT70" s="56"/>
      <c r="BNU70" s="56"/>
      <c r="BNV70" s="56"/>
      <c r="BNW70" s="56"/>
      <c r="BNX70" s="56"/>
      <c r="BNY70" s="56"/>
      <c r="BNZ70" s="56"/>
      <c r="BOA70" s="56"/>
      <c r="BOB70" s="56"/>
      <c r="BOC70" s="56"/>
      <c r="BOD70" s="56"/>
      <c r="BOE70" s="56"/>
      <c r="BOF70" s="56"/>
      <c r="BOG70" s="56"/>
      <c r="BOH70" s="56"/>
      <c r="BOI70" s="56"/>
      <c r="BOJ70" s="56"/>
      <c r="BOK70" s="56"/>
      <c r="BOL70" s="56"/>
      <c r="BOM70" s="56"/>
      <c r="BON70" s="56"/>
      <c r="BOO70" s="56"/>
      <c r="BOP70" s="56"/>
      <c r="BOQ70" s="56"/>
      <c r="BOR70" s="56"/>
      <c r="BOS70" s="56"/>
      <c r="BOT70" s="56"/>
      <c r="BOU70" s="56"/>
      <c r="BOV70" s="56"/>
      <c r="BOW70" s="56"/>
      <c r="BOX70" s="56"/>
      <c r="BOY70" s="56"/>
      <c r="BOZ70" s="56"/>
      <c r="BPA70" s="56"/>
      <c r="BPB70" s="56"/>
      <c r="BPC70" s="56"/>
      <c r="BPD70" s="56"/>
      <c r="BPE70" s="56"/>
      <c r="BPF70" s="56"/>
      <c r="BPG70" s="56"/>
      <c r="BPH70" s="56"/>
      <c r="BPI70" s="56"/>
      <c r="BPJ70" s="56"/>
      <c r="BPK70" s="56"/>
      <c r="BPL70" s="56"/>
      <c r="BPM70" s="56"/>
      <c r="BPN70" s="56"/>
      <c r="BPO70" s="56"/>
      <c r="BPP70" s="56"/>
      <c r="BPQ70" s="56"/>
      <c r="BPR70" s="56"/>
      <c r="BPS70" s="56"/>
      <c r="BPT70" s="56"/>
      <c r="BPU70" s="56"/>
      <c r="BPV70" s="56"/>
      <c r="BPW70" s="56"/>
      <c r="BPX70" s="56"/>
      <c r="BPY70" s="56"/>
      <c r="BPZ70" s="56"/>
      <c r="BQA70" s="56"/>
      <c r="BQB70" s="56"/>
      <c r="BQC70" s="56"/>
      <c r="BQD70" s="56"/>
      <c r="BQE70" s="56"/>
      <c r="BQF70" s="56"/>
      <c r="BQG70" s="56"/>
      <c r="BQH70" s="56"/>
      <c r="BQI70" s="56"/>
      <c r="BQJ70" s="56"/>
      <c r="BQK70" s="56"/>
      <c r="BQL70" s="56"/>
      <c r="BQM70" s="56"/>
      <c r="BQN70" s="56"/>
      <c r="BQO70" s="56"/>
      <c r="BQP70" s="56"/>
      <c r="BQQ70" s="56"/>
      <c r="BQR70" s="56"/>
      <c r="BQS70" s="56"/>
      <c r="BQT70" s="56"/>
      <c r="BQU70" s="56"/>
      <c r="BQV70" s="56"/>
      <c r="BQW70" s="56"/>
      <c r="BQX70" s="56"/>
      <c r="BQY70" s="56"/>
      <c r="BQZ70" s="56"/>
      <c r="BRA70" s="56"/>
      <c r="BRB70" s="56"/>
      <c r="BRC70" s="56"/>
      <c r="BRD70" s="56"/>
      <c r="BRE70" s="56"/>
      <c r="BRF70" s="56"/>
      <c r="BRG70" s="56"/>
      <c r="BRH70" s="56"/>
      <c r="BRI70" s="56"/>
      <c r="BRJ70" s="56"/>
      <c r="BRK70" s="56"/>
      <c r="BRL70" s="56"/>
      <c r="BRM70" s="56"/>
      <c r="BRN70" s="56"/>
      <c r="BRO70" s="56"/>
      <c r="BRP70" s="56"/>
      <c r="BRQ70" s="56"/>
      <c r="BRR70" s="56"/>
      <c r="BRS70" s="56"/>
      <c r="BRT70" s="56"/>
      <c r="BRU70" s="56"/>
      <c r="BRV70" s="56"/>
      <c r="BRW70" s="56"/>
      <c r="BRX70" s="56"/>
      <c r="BRY70" s="56"/>
      <c r="BRZ70" s="56"/>
      <c r="BSA70" s="56"/>
      <c r="BSB70" s="56"/>
      <c r="BSC70" s="56"/>
      <c r="BSD70" s="56"/>
      <c r="BSE70" s="56"/>
      <c r="BSF70" s="56"/>
      <c r="BSG70" s="56"/>
      <c r="BSH70" s="56"/>
      <c r="BSI70" s="56"/>
      <c r="BSJ70" s="56"/>
      <c r="BSK70" s="56"/>
      <c r="BSL70" s="56"/>
      <c r="BSM70" s="56"/>
      <c r="BSN70" s="56"/>
      <c r="BSO70" s="56"/>
      <c r="BSP70" s="56"/>
      <c r="BSQ70" s="56"/>
      <c r="BSR70" s="56"/>
      <c r="BSS70" s="56"/>
      <c r="BST70" s="56"/>
      <c r="BSU70" s="56"/>
      <c r="BSV70" s="56"/>
      <c r="BSW70" s="56"/>
      <c r="BSX70" s="56"/>
      <c r="BSY70" s="56"/>
      <c r="BSZ70" s="56"/>
      <c r="BTA70" s="56"/>
      <c r="BTB70" s="56"/>
      <c r="BTC70" s="56"/>
      <c r="BTD70" s="56"/>
      <c r="BTE70" s="56"/>
      <c r="BTF70" s="56"/>
      <c r="BTG70" s="56"/>
      <c r="BTH70" s="56"/>
      <c r="BTI70" s="56"/>
      <c r="BTJ70" s="56"/>
      <c r="BTK70" s="56"/>
      <c r="BTL70" s="56"/>
      <c r="BTM70" s="56"/>
      <c r="BTN70" s="56"/>
      <c r="BTO70" s="56"/>
      <c r="BTP70" s="56"/>
      <c r="BTQ70" s="56"/>
      <c r="BTR70" s="56"/>
      <c r="BTS70" s="56"/>
      <c r="BTT70" s="56"/>
      <c r="BTU70" s="56"/>
      <c r="BTV70" s="56"/>
      <c r="BTW70" s="56"/>
      <c r="BTX70" s="56"/>
      <c r="BTY70" s="56"/>
      <c r="BTZ70" s="56"/>
      <c r="BUA70" s="56"/>
      <c r="BUB70" s="56"/>
      <c r="BUC70" s="56"/>
      <c r="BUD70" s="56"/>
      <c r="BUE70" s="56"/>
      <c r="BUF70" s="56"/>
      <c r="BUG70" s="56"/>
      <c r="BUH70" s="56"/>
      <c r="BUI70" s="56"/>
      <c r="BUJ70" s="56"/>
      <c r="BUK70" s="56"/>
      <c r="BUL70" s="56"/>
      <c r="BUM70" s="56"/>
      <c r="BUN70" s="56"/>
      <c r="BUO70" s="56"/>
      <c r="BUP70" s="56"/>
      <c r="BUQ70" s="56"/>
      <c r="BUR70" s="56"/>
      <c r="BUS70" s="56"/>
      <c r="BUT70" s="56"/>
      <c r="BUU70" s="56"/>
      <c r="BUV70" s="56"/>
      <c r="BUW70" s="56"/>
      <c r="BUX70" s="56"/>
      <c r="BUY70" s="56"/>
      <c r="BUZ70" s="56"/>
      <c r="BVA70" s="56"/>
      <c r="BVB70" s="56"/>
      <c r="BVC70" s="56"/>
      <c r="BVD70" s="56"/>
      <c r="BVE70" s="56"/>
      <c r="BVF70" s="56"/>
      <c r="BVG70" s="56"/>
      <c r="BVH70" s="56"/>
      <c r="BVI70" s="56"/>
      <c r="BVJ70" s="56"/>
      <c r="BVK70" s="56"/>
      <c r="BVL70" s="56"/>
      <c r="BVM70" s="56"/>
      <c r="BVN70" s="56"/>
      <c r="BVO70" s="56"/>
      <c r="BVP70" s="56"/>
      <c r="BVQ70" s="56"/>
      <c r="BVR70" s="56"/>
      <c r="BVS70" s="56"/>
      <c r="BVT70" s="56"/>
      <c r="BVU70" s="56"/>
      <c r="BVV70" s="56"/>
      <c r="BVW70" s="56"/>
      <c r="BVX70" s="56"/>
      <c r="BVY70" s="56"/>
      <c r="BVZ70" s="56"/>
      <c r="BWA70" s="56"/>
      <c r="BWB70" s="56"/>
      <c r="BWC70" s="56"/>
      <c r="BWD70" s="56"/>
      <c r="BWE70" s="56"/>
      <c r="BWF70" s="56"/>
      <c r="BWG70" s="56"/>
      <c r="BWH70" s="56"/>
      <c r="BWI70" s="56"/>
      <c r="BWJ70" s="56"/>
      <c r="BWK70" s="56"/>
      <c r="BWL70" s="56"/>
      <c r="BWM70" s="56"/>
      <c r="BWN70" s="56"/>
      <c r="BWO70" s="56"/>
      <c r="BWP70" s="56"/>
      <c r="BWQ70" s="56"/>
      <c r="BWR70" s="56"/>
      <c r="BWS70" s="56"/>
      <c r="BWT70" s="56"/>
      <c r="BWU70" s="56"/>
      <c r="BWV70" s="56"/>
      <c r="BWW70" s="56"/>
      <c r="BWX70" s="56"/>
      <c r="BWY70" s="56"/>
      <c r="BWZ70" s="56"/>
      <c r="BXA70" s="56"/>
      <c r="BXB70" s="56"/>
      <c r="BXC70" s="56"/>
      <c r="BXD70" s="56"/>
      <c r="BXE70" s="56"/>
      <c r="BXF70" s="56"/>
      <c r="BXG70" s="56"/>
      <c r="BXH70" s="56"/>
      <c r="BXI70" s="56"/>
      <c r="BXJ70" s="56"/>
      <c r="BXK70" s="56"/>
      <c r="BXL70" s="56"/>
      <c r="BXM70" s="56"/>
      <c r="BXN70" s="56"/>
      <c r="BXO70" s="56"/>
      <c r="BXP70" s="56"/>
      <c r="BXQ70" s="56"/>
      <c r="BXR70" s="56"/>
      <c r="BXS70" s="56"/>
      <c r="BXT70" s="56"/>
      <c r="BXU70" s="56"/>
      <c r="BXV70" s="56"/>
      <c r="BXW70" s="56"/>
      <c r="BXX70" s="56"/>
      <c r="BXY70" s="56"/>
      <c r="BXZ70" s="56"/>
      <c r="BYA70" s="56"/>
      <c r="BYB70" s="56"/>
      <c r="BYC70" s="56"/>
      <c r="BYD70" s="56"/>
      <c r="BYE70" s="56"/>
      <c r="BYF70" s="56"/>
      <c r="BYG70" s="56"/>
      <c r="BYH70" s="56"/>
      <c r="BYI70" s="56"/>
      <c r="BYJ70" s="56"/>
      <c r="BYK70" s="56"/>
      <c r="BYL70" s="56"/>
      <c r="BYM70" s="56"/>
      <c r="BYN70" s="56"/>
      <c r="BYO70" s="56"/>
      <c r="BYP70" s="56"/>
      <c r="BYQ70" s="56"/>
      <c r="BYR70" s="56"/>
      <c r="BYS70" s="56"/>
      <c r="BYT70" s="56"/>
      <c r="BYU70" s="56"/>
      <c r="BYV70" s="56"/>
      <c r="BYW70" s="56"/>
      <c r="BYX70" s="56"/>
      <c r="BYY70" s="56"/>
      <c r="BYZ70" s="56"/>
      <c r="BZA70" s="56"/>
      <c r="BZB70" s="56"/>
      <c r="BZC70" s="56"/>
      <c r="BZD70" s="56"/>
      <c r="BZE70" s="56"/>
      <c r="BZF70" s="56"/>
      <c r="BZG70" s="56"/>
      <c r="BZH70" s="56"/>
      <c r="BZI70" s="56"/>
      <c r="BZJ70" s="56"/>
      <c r="BZK70" s="56"/>
      <c r="BZL70" s="56"/>
      <c r="BZM70" s="56"/>
      <c r="BZN70" s="56"/>
      <c r="BZO70" s="56"/>
      <c r="BZP70" s="56"/>
      <c r="BZQ70" s="56"/>
      <c r="BZR70" s="56"/>
      <c r="BZS70" s="56"/>
      <c r="BZT70" s="56"/>
      <c r="BZU70" s="56"/>
      <c r="BZV70" s="56"/>
      <c r="BZW70" s="56"/>
      <c r="BZX70" s="56"/>
      <c r="BZY70" s="56"/>
      <c r="BZZ70" s="56"/>
      <c r="CAA70" s="56"/>
      <c r="CAB70" s="56"/>
      <c r="CAC70" s="56"/>
      <c r="CAD70" s="56"/>
      <c r="CAE70" s="56"/>
      <c r="CAF70" s="56"/>
      <c r="CAG70" s="56"/>
      <c r="CAH70" s="56"/>
      <c r="CAI70" s="56"/>
      <c r="CAJ70" s="56"/>
      <c r="CAK70" s="56"/>
      <c r="CAL70" s="56"/>
      <c r="CAM70" s="56"/>
      <c r="CAN70" s="56"/>
      <c r="CAO70" s="56"/>
      <c r="CAP70" s="56"/>
      <c r="CAQ70" s="56"/>
      <c r="CAR70" s="56"/>
      <c r="CAS70" s="56"/>
      <c r="CAT70" s="56"/>
      <c r="CAU70" s="56"/>
      <c r="CAV70" s="56"/>
      <c r="CAW70" s="56"/>
      <c r="CAX70" s="56"/>
      <c r="CAY70" s="56"/>
      <c r="CAZ70" s="56"/>
      <c r="CBA70" s="56"/>
      <c r="CBB70" s="56"/>
      <c r="CBC70" s="56"/>
      <c r="CBD70" s="56"/>
      <c r="CBE70" s="56"/>
      <c r="CBF70" s="56"/>
      <c r="CBG70" s="56"/>
      <c r="CBH70" s="56"/>
      <c r="CBI70" s="56"/>
      <c r="CBJ70" s="56"/>
      <c r="CBK70" s="56"/>
      <c r="CBL70" s="56"/>
      <c r="CBM70" s="56"/>
      <c r="CBN70" s="56"/>
      <c r="CBO70" s="56"/>
      <c r="CBP70" s="56"/>
      <c r="CBQ70" s="56"/>
      <c r="CBR70" s="56"/>
      <c r="CBS70" s="56"/>
      <c r="CBT70" s="56"/>
      <c r="CBU70" s="56"/>
      <c r="CBV70" s="56"/>
      <c r="CBW70" s="56"/>
      <c r="CBX70" s="56"/>
      <c r="CBY70" s="56"/>
      <c r="CBZ70" s="56"/>
      <c r="CCA70" s="56"/>
      <c r="CCB70" s="56"/>
      <c r="CCC70" s="56"/>
      <c r="CCD70" s="56"/>
      <c r="CCE70" s="56"/>
      <c r="CCF70" s="56"/>
      <c r="CCG70" s="56"/>
      <c r="CCH70" s="56"/>
      <c r="CCI70" s="56"/>
      <c r="CCJ70" s="56"/>
      <c r="CCK70" s="56"/>
      <c r="CCL70" s="56"/>
      <c r="CCM70" s="56"/>
      <c r="CCN70" s="56"/>
      <c r="CCO70" s="56"/>
      <c r="CCP70" s="56"/>
      <c r="CCQ70" s="56"/>
      <c r="CCR70" s="56"/>
      <c r="CCS70" s="56"/>
      <c r="CCT70" s="56"/>
      <c r="CCU70" s="56"/>
      <c r="CCV70" s="56"/>
      <c r="CCW70" s="56"/>
      <c r="CCX70" s="56"/>
      <c r="CCY70" s="56"/>
      <c r="CCZ70" s="56"/>
      <c r="CDA70" s="56"/>
      <c r="CDB70" s="56"/>
      <c r="CDC70" s="56"/>
      <c r="CDD70" s="56"/>
      <c r="CDE70" s="56"/>
      <c r="CDF70" s="56"/>
      <c r="CDG70" s="56"/>
      <c r="CDH70" s="56"/>
      <c r="CDI70" s="56"/>
      <c r="CDJ70" s="56"/>
      <c r="CDK70" s="56"/>
      <c r="CDL70" s="56"/>
      <c r="CDM70" s="56"/>
      <c r="CDN70" s="56"/>
      <c r="CDO70" s="56"/>
      <c r="CDP70" s="56"/>
      <c r="CDQ70" s="56"/>
      <c r="CDR70" s="56"/>
      <c r="CDS70" s="56"/>
      <c r="CDT70" s="56"/>
      <c r="CDU70" s="56"/>
      <c r="CDV70" s="56"/>
      <c r="CDW70" s="56"/>
      <c r="CDX70" s="56"/>
      <c r="CDY70" s="56"/>
      <c r="CDZ70" s="56"/>
      <c r="CEA70" s="56"/>
      <c r="CEB70" s="56"/>
      <c r="CEC70" s="56"/>
      <c r="CED70" s="56"/>
      <c r="CEE70" s="56"/>
      <c r="CEF70" s="56"/>
      <c r="CEG70" s="56"/>
      <c r="CEH70" s="56"/>
      <c r="CEI70" s="56"/>
      <c r="CEJ70" s="56"/>
      <c r="CEK70" s="56"/>
      <c r="CEL70" s="56"/>
      <c r="CEM70" s="56"/>
      <c r="CEN70" s="56"/>
      <c r="CEO70" s="56"/>
      <c r="CEP70" s="56"/>
      <c r="CEQ70" s="56"/>
      <c r="CER70" s="56"/>
      <c r="CES70" s="56"/>
      <c r="CET70" s="56"/>
      <c r="CEU70" s="56"/>
      <c r="CEV70" s="56"/>
      <c r="CEW70" s="56"/>
      <c r="CEX70" s="56"/>
      <c r="CEY70" s="56"/>
      <c r="CEZ70" s="56"/>
      <c r="CFA70" s="56"/>
      <c r="CFB70" s="56"/>
      <c r="CFC70" s="56"/>
      <c r="CFD70" s="56"/>
      <c r="CFE70" s="56"/>
      <c r="CFF70" s="56"/>
      <c r="CFG70" s="56"/>
      <c r="CFH70" s="56"/>
      <c r="CFI70" s="56"/>
      <c r="CFJ70" s="56"/>
      <c r="CFK70" s="56"/>
      <c r="CFL70" s="56"/>
      <c r="CFM70" s="56"/>
      <c r="CFN70" s="56"/>
      <c r="CFO70" s="56"/>
      <c r="CFP70" s="56"/>
      <c r="CFQ70" s="56"/>
      <c r="CFR70" s="56"/>
      <c r="CFS70" s="56"/>
      <c r="CFT70" s="56"/>
      <c r="CFU70" s="56"/>
      <c r="CFV70" s="56"/>
      <c r="CFW70" s="56"/>
      <c r="CFX70" s="56"/>
      <c r="CFY70" s="56"/>
      <c r="CFZ70" s="56"/>
      <c r="CGA70" s="56"/>
      <c r="CGB70" s="56"/>
      <c r="CGC70" s="56"/>
      <c r="CGD70" s="56"/>
      <c r="CGE70" s="56"/>
      <c r="CGF70" s="56"/>
      <c r="CGG70" s="56"/>
      <c r="CGH70" s="56"/>
      <c r="CGI70" s="56"/>
      <c r="CGJ70" s="56"/>
      <c r="CGK70" s="56"/>
      <c r="CGL70" s="56"/>
      <c r="CGM70" s="56"/>
      <c r="CGN70" s="56"/>
      <c r="CGO70" s="56"/>
      <c r="CGP70" s="56"/>
      <c r="CGQ70" s="56"/>
      <c r="CGR70" s="56"/>
      <c r="CGS70" s="56"/>
      <c r="CGT70" s="56"/>
      <c r="CGU70" s="56"/>
      <c r="CGV70" s="56"/>
      <c r="CGW70" s="56"/>
      <c r="CGX70" s="56"/>
      <c r="CGY70" s="56"/>
      <c r="CGZ70" s="56"/>
      <c r="CHA70" s="56"/>
      <c r="CHB70" s="56"/>
      <c r="CHC70" s="56"/>
      <c r="CHD70" s="56"/>
      <c r="CHE70" s="56"/>
      <c r="CHF70" s="56"/>
      <c r="CHG70" s="56"/>
      <c r="CHH70" s="56"/>
      <c r="CHI70" s="56"/>
      <c r="CHJ70" s="56"/>
      <c r="CHK70" s="56"/>
      <c r="CHL70" s="56"/>
      <c r="CHM70" s="56"/>
      <c r="CHN70" s="56"/>
      <c r="CHO70" s="56"/>
      <c r="CHP70" s="56"/>
      <c r="CHQ70" s="56"/>
      <c r="CHR70" s="56"/>
      <c r="CHS70" s="56"/>
      <c r="CHT70" s="56"/>
      <c r="CHU70" s="56"/>
      <c r="CHV70" s="56"/>
      <c r="CHW70" s="56"/>
      <c r="CHX70" s="56"/>
      <c r="CHY70" s="56"/>
      <c r="CHZ70" s="56"/>
      <c r="CIA70" s="56"/>
      <c r="CIB70" s="56"/>
      <c r="CIC70" s="56"/>
      <c r="CID70" s="56"/>
      <c r="CIE70" s="56"/>
      <c r="CIF70" s="56"/>
      <c r="CIG70" s="56"/>
      <c r="CIH70" s="56"/>
      <c r="CII70" s="56"/>
      <c r="CIJ70" s="56"/>
      <c r="CIK70" s="56"/>
      <c r="CIL70" s="56"/>
      <c r="CIM70" s="56"/>
      <c r="CIN70" s="56"/>
      <c r="CIO70" s="56"/>
      <c r="CIP70" s="56"/>
      <c r="CIQ70" s="56"/>
      <c r="CIR70" s="56"/>
      <c r="CIS70" s="56"/>
      <c r="CIT70" s="56"/>
      <c r="CIU70" s="56"/>
      <c r="CIV70" s="56"/>
      <c r="CIW70" s="56"/>
      <c r="CIX70" s="56"/>
      <c r="CIY70" s="56"/>
      <c r="CIZ70" s="56"/>
      <c r="CJA70" s="56"/>
      <c r="CJB70" s="56"/>
      <c r="CJC70" s="56"/>
      <c r="CJD70" s="56"/>
      <c r="CJE70" s="56"/>
      <c r="CJF70" s="56"/>
      <c r="CJG70" s="56"/>
      <c r="CJH70" s="56"/>
      <c r="CJI70" s="56"/>
      <c r="CJJ70" s="56"/>
      <c r="CJK70" s="56"/>
      <c r="CJL70" s="56"/>
      <c r="CJM70" s="56"/>
      <c r="CJN70" s="56"/>
      <c r="CJO70" s="56"/>
      <c r="CJP70" s="56"/>
      <c r="CJQ70" s="56"/>
      <c r="CJR70" s="56"/>
      <c r="CJS70" s="56"/>
      <c r="CJT70" s="56"/>
      <c r="CJU70" s="56"/>
      <c r="CJV70" s="56"/>
      <c r="CJW70" s="56"/>
      <c r="CJX70" s="56"/>
      <c r="CJY70" s="56"/>
      <c r="CJZ70" s="56"/>
      <c r="CKA70" s="56"/>
      <c r="CKB70" s="56"/>
      <c r="CKC70" s="56"/>
      <c r="CKD70" s="56"/>
      <c r="CKE70" s="56"/>
      <c r="CKF70" s="56"/>
      <c r="CKG70" s="56"/>
      <c r="CKH70" s="56"/>
      <c r="CKI70" s="56"/>
      <c r="CKJ70" s="56"/>
      <c r="CKK70" s="56"/>
      <c r="CKL70" s="56"/>
      <c r="CKM70" s="56"/>
      <c r="CKN70" s="56"/>
      <c r="CKO70" s="56"/>
      <c r="CKP70" s="56"/>
      <c r="CKQ70" s="56"/>
      <c r="CKR70" s="56"/>
      <c r="CKS70" s="56"/>
      <c r="CKT70" s="56"/>
      <c r="CKU70" s="56"/>
      <c r="CKV70" s="56"/>
      <c r="CKW70" s="56"/>
      <c r="CKX70" s="56"/>
      <c r="CKY70" s="56"/>
      <c r="CKZ70" s="56"/>
      <c r="CLA70" s="56"/>
      <c r="CLB70" s="56"/>
      <c r="CLC70" s="56"/>
      <c r="CLD70" s="56"/>
      <c r="CLE70" s="56"/>
      <c r="CLF70" s="56"/>
      <c r="CLG70" s="56"/>
      <c r="CLH70" s="56"/>
      <c r="CLI70" s="56"/>
      <c r="CLJ70" s="56"/>
      <c r="CLK70" s="56"/>
      <c r="CLL70" s="56"/>
      <c r="CLM70" s="56"/>
      <c r="CLN70" s="56"/>
      <c r="CLO70" s="56"/>
      <c r="CLP70" s="56"/>
      <c r="CLQ70" s="56"/>
      <c r="CLR70" s="56"/>
      <c r="CLS70" s="56"/>
      <c r="CLT70" s="56"/>
      <c r="CLU70" s="56"/>
      <c r="CLV70" s="56"/>
      <c r="CLW70" s="56"/>
      <c r="CLX70" s="56"/>
      <c r="CLY70" s="56"/>
      <c r="CLZ70" s="56"/>
      <c r="CMA70" s="56"/>
      <c r="CMB70" s="56"/>
      <c r="CMC70" s="56"/>
      <c r="CMD70" s="56"/>
      <c r="CME70" s="56"/>
      <c r="CMF70" s="56"/>
      <c r="CMG70" s="56"/>
      <c r="CMH70" s="56"/>
      <c r="CMI70" s="56"/>
      <c r="CMJ70" s="56"/>
      <c r="CMK70" s="56"/>
      <c r="CML70" s="56"/>
      <c r="CMM70" s="56"/>
      <c r="CMN70" s="56"/>
      <c r="CMO70" s="56"/>
      <c r="CMP70" s="56"/>
      <c r="CMQ70" s="56"/>
      <c r="CMR70" s="56"/>
      <c r="CMS70" s="56"/>
      <c r="CMT70" s="56"/>
      <c r="CMU70" s="56"/>
      <c r="CMV70" s="56"/>
      <c r="CMW70" s="56"/>
      <c r="CMX70" s="56"/>
      <c r="CMY70" s="56"/>
      <c r="CMZ70" s="56"/>
      <c r="CNA70" s="56"/>
      <c r="CNB70" s="56"/>
      <c r="CNC70" s="56"/>
      <c r="CND70" s="56"/>
      <c r="CNE70" s="56"/>
      <c r="CNF70" s="56"/>
      <c r="CNG70" s="56"/>
      <c r="CNH70" s="56"/>
      <c r="CNI70" s="56"/>
      <c r="CNJ70" s="56"/>
      <c r="CNK70" s="56"/>
      <c r="CNL70" s="56"/>
      <c r="CNM70" s="56"/>
      <c r="CNN70" s="56"/>
      <c r="CNO70" s="56"/>
      <c r="CNP70" s="56"/>
      <c r="CNQ70" s="56"/>
      <c r="CNR70" s="56"/>
      <c r="CNS70" s="56"/>
      <c r="CNT70" s="56"/>
      <c r="CNU70" s="56"/>
      <c r="CNV70" s="56"/>
      <c r="CNW70" s="56"/>
      <c r="CNX70" s="56"/>
      <c r="CNY70" s="56"/>
      <c r="CNZ70" s="56"/>
      <c r="COA70" s="56"/>
      <c r="COB70" s="56"/>
      <c r="COC70" s="56"/>
      <c r="COD70" s="56"/>
      <c r="COE70" s="56"/>
      <c r="COF70" s="56"/>
      <c r="COG70" s="56"/>
      <c r="COH70" s="56"/>
      <c r="COI70" s="56"/>
      <c r="COJ70" s="56"/>
      <c r="COK70" s="56"/>
      <c r="COL70" s="56"/>
      <c r="COM70" s="56"/>
      <c r="CON70" s="56"/>
      <c r="COO70" s="56"/>
      <c r="COP70" s="56"/>
      <c r="COQ70" s="56"/>
      <c r="COR70" s="56"/>
      <c r="COS70" s="56"/>
      <c r="COT70" s="56"/>
      <c r="COU70" s="56"/>
      <c r="COV70" s="56"/>
      <c r="COW70" s="56"/>
      <c r="COX70" s="56"/>
      <c r="COY70" s="56"/>
      <c r="COZ70" s="56"/>
      <c r="CPA70" s="56"/>
      <c r="CPB70" s="56"/>
      <c r="CPC70" s="56"/>
      <c r="CPD70" s="56"/>
      <c r="CPE70" s="56"/>
      <c r="CPF70" s="56"/>
      <c r="CPG70" s="56"/>
      <c r="CPH70" s="56"/>
      <c r="CPI70" s="56"/>
      <c r="CPJ70" s="56"/>
      <c r="CPK70" s="56"/>
      <c r="CPL70" s="56"/>
      <c r="CPM70" s="56"/>
      <c r="CPN70" s="56"/>
      <c r="CPO70" s="56"/>
      <c r="CPP70" s="56"/>
      <c r="CPQ70" s="56"/>
      <c r="CPR70" s="56"/>
      <c r="CPS70" s="56"/>
      <c r="CPT70" s="56"/>
      <c r="CPU70" s="56"/>
      <c r="CPV70" s="56"/>
      <c r="CPW70" s="56"/>
      <c r="CPX70" s="56"/>
      <c r="CPY70" s="56"/>
      <c r="CPZ70" s="56"/>
      <c r="CQA70" s="56"/>
      <c r="CQB70" s="56"/>
      <c r="CQC70" s="56"/>
      <c r="CQD70" s="56"/>
      <c r="CQE70" s="56"/>
      <c r="CQF70" s="56"/>
      <c r="CQG70" s="56"/>
      <c r="CQH70" s="56"/>
      <c r="CQI70" s="56"/>
      <c r="CQJ70" s="56"/>
      <c r="CQK70" s="56"/>
      <c r="CQL70" s="56"/>
      <c r="CQM70" s="56"/>
      <c r="CQN70" s="56"/>
      <c r="CQO70" s="56"/>
      <c r="CQP70" s="56"/>
      <c r="CQQ70" s="56"/>
      <c r="CQR70" s="56"/>
      <c r="CQS70" s="56"/>
      <c r="CQT70" s="56"/>
      <c r="CQU70" s="56"/>
      <c r="CQV70" s="56"/>
      <c r="CQW70" s="56"/>
      <c r="CQX70" s="56"/>
      <c r="CQY70" s="56"/>
      <c r="CQZ70" s="56"/>
      <c r="CRA70" s="56"/>
      <c r="CRB70" s="56"/>
      <c r="CRC70" s="56"/>
      <c r="CRD70" s="56"/>
      <c r="CRE70" s="56"/>
      <c r="CRF70" s="56"/>
      <c r="CRG70" s="56"/>
      <c r="CRH70" s="56"/>
      <c r="CRI70" s="56"/>
      <c r="CRJ70" s="56"/>
      <c r="CRK70" s="56"/>
      <c r="CRL70" s="56"/>
      <c r="CRM70" s="56"/>
      <c r="CRN70" s="56"/>
      <c r="CRO70" s="56"/>
      <c r="CRP70" s="56"/>
      <c r="CRQ70" s="56"/>
      <c r="CRR70" s="56"/>
      <c r="CRS70" s="56"/>
      <c r="CRT70" s="56"/>
      <c r="CRU70" s="56"/>
      <c r="CRV70" s="56"/>
      <c r="CRW70" s="56"/>
      <c r="CRX70" s="56"/>
      <c r="CRY70" s="56"/>
      <c r="CRZ70" s="56"/>
      <c r="CSA70" s="56"/>
      <c r="CSB70" s="56"/>
      <c r="CSC70" s="56"/>
      <c r="CSD70" s="56"/>
      <c r="CSE70" s="56"/>
      <c r="CSF70" s="56"/>
      <c r="CSG70" s="56"/>
      <c r="CSH70" s="56"/>
      <c r="CSI70" s="56"/>
      <c r="CSJ70" s="56"/>
      <c r="CSK70" s="56"/>
      <c r="CSL70" s="56"/>
      <c r="CSM70" s="56"/>
      <c r="CSN70" s="56"/>
      <c r="CSO70" s="56"/>
      <c r="CSP70" s="56"/>
      <c r="CSQ70" s="56"/>
      <c r="CSR70" s="56"/>
      <c r="CSS70" s="56"/>
      <c r="CST70" s="56"/>
      <c r="CSU70" s="56"/>
      <c r="CSV70" s="56"/>
      <c r="CSW70" s="56"/>
      <c r="CSX70" s="56"/>
      <c r="CSY70" s="56"/>
      <c r="CSZ70" s="56"/>
      <c r="CTA70" s="56"/>
      <c r="CTB70" s="56"/>
      <c r="CTC70" s="56"/>
      <c r="CTD70" s="56"/>
      <c r="CTE70" s="56"/>
      <c r="CTF70" s="56"/>
      <c r="CTG70" s="56"/>
      <c r="CTH70" s="56"/>
      <c r="CTI70" s="56"/>
      <c r="CTJ70" s="56"/>
      <c r="CTK70" s="56"/>
      <c r="CTL70" s="56"/>
      <c r="CTM70" s="56"/>
      <c r="CTN70" s="56"/>
      <c r="CTO70" s="56"/>
      <c r="CTP70" s="56"/>
      <c r="CTQ70" s="56"/>
      <c r="CTR70" s="56"/>
      <c r="CTS70" s="56"/>
      <c r="CTT70" s="56"/>
      <c r="CTU70" s="56"/>
      <c r="CTV70" s="56"/>
      <c r="CTW70" s="56"/>
      <c r="CTX70" s="56"/>
      <c r="CTY70" s="56"/>
      <c r="CTZ70" s="56"/>
      <c r="CUA70" s="56"/>
      <c r="CUB70" s="56"/>
      <c r="CUC70" s="56"/>
      <c r="CUD70" s="56"/>
      <c r="CUE70" s="56"/>
      <c r="CUF70" s="56"/>
      <c r="CUG70" s="56"/>
      <c r="CUH70" s="56"/>
      <c r="CUI70" s="56"/>
      <c r="CUJ70" s="56"/>
      <c r="CUK70" s="56"/>
      <c r="CUL70" s="56"/>
      <c r="CUM70" s="56"/>
      <c r="CUN70" s="56"/>
      <c r="CUO70" s="56"/>
      <c r="CUP70" s="56"/>
      <c r="CUQ70" s="56"/>
      <c r="CUR70" s="56"/>
      <c r="CUS70" s="56"/>
      <c r="CUT70" s="56"/>
      <c r="CUU70" s="56"/>
      <c r="CUV70" s="56"/>
      <c r="CUW70" s="56"/>
      <c r="CUX70" s="56"/>
      <c r="CUY70" s="56"/>
      <c r="CUZ70" s="56"/>
      <c r="CVA70" s="56"/>
      <c r="CVB70" s="56"/>
      <c r="CVC70" s="56"/>
      <c r="CVD70" s="56"/>
      <c r="CVE70" s="56"/>
      <c r="CVF70" s="56"/>
      <c r="CVG70" s="56"/>
      <c r="CVH70" s="56"/>
      <c r="CVI70" s="56"/>
      <c r="CVJ70" s="56"/>
      <c r="CVK70" s="56"/>
      <c r="CVL70" s="56"/>
      <c r="CVM70" s="56"/>
      <c r="CVN70" s="56"/>
      <c r="CVO70" s="56"/>
      <c r="CVP70" s="56"/>
      <c r="CVQ70" s="56"/>
      <c r="CVR70" s="56"/>
      <c r="CVS70" s="56"/>
      <c r="CVT70" s="56"/>
      <c r="CVU70" s="56"/>
      <c r="CVV70" s="56"/>
      <c r="CVW70" s="56"/>
      <c r="CVX70" s="56"/>
      <c r="CVY70" s="56"/>
      <c r="CVZ70" s="56"/>
      <c r="CWA70" s="56"/>
      <c r="CWB70" s="56"/>
      <c r="CWC70" s="56"/>
      <c r="CWD70" s="56"/>
      <c r="CWE70" s="56"/>
      <c r="CWF70" s="56"/>
      <c r="CWG70" s="56"/>
      <c r="CWH70" s="56"/>
      <c r="CWI70" s="56"/>
      <c r="CWJ70" s="56"/>
      <c r="CWK70" s="56"/>
      <c r="CWL70" s="56"/>
      <c r="CWM70" s="56"/>
      <c r="CWN70" s="56"/>
      <c r="CWO70" s="56"/>
      <c r="CWP70" s="56"/>
      <c r="CWQ70" s="56"/>
      <c r="CWR70" s="56"/>
      <c r="CWS70" s="56"/>
      <c r="CWT70" s="56"/>
      <c r="CWU70" s="56"/>
      <c r="CWV70" s="56"/>
      <c r="CWW70" s="56"/>
      <c r="CWX70" s="56"/>
      <c r="CWY70" s="56"/>
      <c r="CWZ70" s="56"/>
      <c r="CXA70" s="56"/>
      <c r="CXB70" s="56"/>
      <c r="CXC70" s="56"/>
      <c r="CXD70" s="56"/>
      <c r="CXE70" s="56"/>
      <c r="CXF70" s="56"/>
      <c r="CXG70" s="56"/>
      <c r="CXH70" s="56"/>
      <c r="CXI70" s="56"/>
      <c r="CXJ70" s="56"/>
      <c r="CXK70" s="56"/>
      <c r="CXL70" s="56"/>
      <c r="CXM70" s="56"/>
      <c r="CXN70" s="56"/>
      <c r="CXO70" s="56"/>
      <c r="CXP70" s="56"/>
      <c r="CXQ70" s="56"/>
      <c r="CXR70" s="56"/>
      <c r="CXS70" s="56"/>
      <c r="CXT70" s="56"/>
      <c r="CXU70" s="56"/>
      <c r="CXV70" s="56"/>
      <c r="CXW70" s="56"/>
      <c r="CXX70" s="56"/>
      <c r="CXY70" s="56"/>
      <c r="CXZ70" s="56"/>
      <c r="CYA70" s="56"/>
      <c r="CYB70" s="56"/>
      <c r="CYC70" s="56"/>
      <c r="CYD70" s="56"/>
      <c r="CYE70" s="56"/>
      <c r="CYF70" s="56"/>
      <c r="CYG70" s="56"/>
      <c r="CYH70" s="56"/>
      <c r="CYI70" s="56"/>
      <c r="CYJ70" s="56"/>
      <c r="CYK70" s="56"/>
      <c r="CYL70" s="56"/>
      <c r="CYM70" s="56"/>
      <c r="CYN70" s="56"/>
      <c r="CYO70" s="56"/>
      <c r="CYP70" s="56"/>
      <c r="CYQ70" s="56"/>
      <c r="CYR70" s="56"/>
      <c r="CYS70" s="56"/>
      <c r="CYT70" s="56"/>
      <c r="CYU70" s="56"/>
      <c r="CYV70" s="56"/>
      <c r="CYW70" s="56"/>
      <c r="CYX70" s="56"/>
      <c r="CYY70" s="56"/>
      <c r="CYZ70" s="56"/>
      <c r="CZA70" s="56"/>
      <c r="CZB70" s="56"/>
      <c r="CZC70" s="56"/>
      <c r="CZD70" s="56"/>
      <c r="CZE70" s="56"/>
      <c r="CZF70" s="56"/>
      <c r="CZG70" s="56"/>
      <c r="CZH70" s="56"/>
      <c r="CZI70" s="56"/>
      <c r="CZJ70" s="56"/>
      <c r="CZK70" s="56"/>
      <c r="CZL70" s="56"/>
      <c r="CZM70" s="56"/>
      <c r="CZN70" s="56"/>
      <c r="CZO70" s="56"/>
      <c r="CZP70" s="56"/>
      <c r="CZQ70" s="56"/>
      <c r="CZR70" s="56"/>
      <c r="CZS70" s="56"/>
      <c r="CZT70" s="56"/>
      <c r="CZU70" s="56"/>
      <c r="CZV70" s="56"/>
      <c r="CZW70" s="56"/>
      <c r="CZX70" s="56"/>
      <c r="CZY70" s="56"/>
      <c r="CZZ70" s="56"/>
      <c r="DAA70" s="56"/>
      <c r="DAB70" s="56"/>
      <c r="DAC70" s="56"/>
      <c r="DAD70" s="56"/>
      <c r="DAE70" s="56"/>
      <c r="DAF70" s="56"/>
      <c r="DAG70" s="56"/>
      <c r="DAH70" s="56"/>
      <c r="DAI70" s="56"/>
      <c r="DAJ70" s="56"/>
      <c r="DAK70" s="56"/>
      <c r="DAL70" s="56"/>
      <c r="DAM70" s="56"/>
      <c r="DAN70" s="56"/>
      <c r="DAO70" s="56"/>
      <c r="DAP70" s="56"/>
      <c r="DAQ70" s="56"/>
      <c r="DAR70" s="56"/>
      <c r="DAS70" s="56"/>
      <c r="DAT70" s="56"/>
      <c r="DAU70" s="56"/>
      <c r="DAV70" s="56"/>
      <c r="DAW70" s="56"/>
      <c r="DAX70" s="56"/>
      <c r="DAY70" s="56"/>
      <c r="DAZ70" s="56"/>
      <c r="DBA70" s="56"/>
      <c r="DBB70" s="56"/>
      <c r="DBC70" s="56"/>
      <c r="DBD70" s="56"/>
      <c r="DBE70" s="56"/>
      <c r="DBF70" s="56"/>
      <c r="DBG70" s="56"/>
      <c r="DBH70" s="56"/>
      <c r="DBI70" s="56"/>
      <c r="DBJ70" s="56"/>
      <c r="DBK70" s="56"/>
      <c r="DBL70" s="56"/>
      <c r="DBM70" s="56"/>
      <c r="DBN70" s="56"/>
      <c r="DBO70" s="56"/>
      <c r="DBP70" s="56"/>
      <c r="DBQ70" s="56"/>
      <c r="DBR70" s="56"/>
      <c r="DBS70" s="56"/>
      <c r="DBT70" s="56"/>
      <c r="DBU70" s="56"/>
      <c r="DBV70" s="56"/>
      <c r="DBW70" s="56"/>
      <c r="DBX70" s="56"/>
      <c r="DBY70" s="56"/>
      <c r="DBZ70" s="56"/>
      <c r="DCA70" s="56"/>
      <c r="DCB70" s="56"/>
      <c r="DCC70" s="56"/>
      <c r="DCD70" s="56"/>
      <c r="DCE70" s="56"/>
      <c r="DCF70" s="56"/>
      <c r="DCG70" s="56"/>
      <c r="DCH70" s="56"/>
      <c r="DCI70" s="56"/>
      <c r="DCJ70" s="56"/>
      <c r="DCK70" s="56"/>
      <c r="DCL70" s="56"/>
      <c r="DCM70" s="56"/>
      <c r="DCN70" s="56"/>
      <c r="DCO70" s="56"/>
      <c r="DCP70" s="56"/>
      <c r="DCQ70" s="56"/>
      <c r="DCR70" s="56"/>
      <c r="DCS70" s="56"/>
      <c r="DCT70" s="56"/>
      <c r="DCU70" s="56"/>
      <c r="DCV70" s="56"/>
      <c r="DCW70" s="56"/>
      <c r="DCX70" s="56"/>
      <c r="DCY70" s="56"/>
      <c r="DCZ70" s="56"/>
      <c r="DDA70" s="56"/>
      <c r="DDB70" s="56"/>
      <c r="DDC70" s="56"/>
      <c r="DDD70" s="56"/>
      <c r="DDE70" s="56"/>
      <c r="DDF70" s="56"/>
      <c r="DDG70" s="56"/>
      <c r="DDH70" s="56"/>
      <c r="DDI70" s="56"/>
      <c r="DDJ70" s="56"/>
      <c r="DDK70" s="56"/>
      <c r="DDL70" s="56"/>
      <c r="DDM70" s="56"/>
      <c r="DDN70" s="56"/>
      <c r="DDO70" s="56"/>
      <c r="DDP70" s="56"/>
      <c r="DDQ70" s="56"/>
      <c r="DDR70" s="56"/>
      <c r="DDS70" s="56"/>
      <c r="DDT70" s="56"/>
      <c r="DDU70" s="56"/>
      <c r="DDV70" s="56"/>
      <c r="DDW70" s="56"/>
      <c r="DDX70" s="56"/>
      <c r="DDY70" s="56"/>
      <c r="DDZ70" s="56"/>
      <c r="DEA70" s="56"/>
      <c r="DEB70" s="56"/>
      <c r="DEC70" s="56"/>
      <c r="DED70" s="56"/>
      <c r="DEE70" s="56"/>
      <c r="DEF70" s="56"/>
      <c r="DEG70" s="56"/>
      <c r="DEH70" s="56"/>
      <c r="DEI70" s="56"/>
      <c r="DEJ70" s="56"/>
      <c r="DEK70" s="56"/>
      <c r="DEL70" s="56"/>
      <c r="DEM70" s="56"/>
      <c r="DEN70" s="56"/>
      <c r="DEO70" s="56"/>
      <c r="DEP70" s="56"/>
      <c r="DEQ70" s="56"/>
      <c r="DER70" s="56"/>
      <c r="DES70" s="56"/>
      <c r="DET70" s="56"/>
      <c r="DEU70" s="56"/>
      <c r="DEV70" s="56"/>
      <c r="DEW70" s="56"/>
      <c r="DEX70" s="56"/>
      <c r="DEY70" s="56"/>
      <c r="DEZ70" s="56"/>
      <c r="DFA70" s="56"/>
      <c r="DFB70" s="56"/>
      <c r="DFC70" s="56"/>
      <c r="DFD70" s="56"/>
      <c r="DFE70" s="56"/>
      <c r="DFF70" s="56"/>
      <c r="DFG70" s="56"/>
      <c r="DFH70" s="56"/>
      <c r="DFI70" s="56"/>
      <c r="DFJ70" s="56"/>
      <c r="DFK70" s="56"/>
      <c r="DFL70" s="56"/>
      <c r="DFM70" s="56"/>
      <c r="DFN70" s="56"/>
      <c r="DFO70" s="56"/>
      <c r="DFP70" s="56"/>
      <c r="DFQ70" s="56"/>
      <c r="DFR70" s="56"/>
      <c r="DFS70" s="56"/>
      <c r="DFT70" s="56"/>
      <c r="DFU70" s="56"/>
      <c r="DFV70" s="56"/>
      <c r="DFW70" s="56"/>
      <c r="DFX70" s="56"/>
      <c r="DFY70" s="56"/>
      <c r="DFZ70" s="56"/>
      <c r="DGA70" s="56"/>
      <c r="DGB70" s="56"/>
      <c r="DGC70" s="56"/>
      <c r="DGD70" s="56"/>
      <c r="DGE70" s="56"/>
      <c r="DGF70" s="56"/>
      <c r="DGG70" s="56"/>
      <c r="DGH70" s="56"/>
      <c r="DGI70" s="56"/>
      <c r="DGJ70" s="56"/>
      <c r="DGK70" s="56"/>
      <c r="DGL70" s="56"/>
      <c r="DGM70" s="56"/>
      <c r="DGN70" s="56"/>
      <c r="DGO70" s="56"/>
      <c r="DGP70" s="56"/>
      <c r="DGQ70" s="56"/>
      <c r="DGR70" s="56"/>
      <c r="DGS70" s="56"/>
      <c r="DGT70" s="56"/>
      <c r="DGU70" s="56"/>
      <c r="DGV70" s="56"/>
      <c r="DGW70" s="56"/>
      <c r="DGX70" s="56"/>
      <c r="DGY70" s="56"/>
      <c r="DGZ70" s="56"/>
      <c r="DHA70" s="56"/>
      <c r="DHB70" s="56"/>
      <c r="DHC70" s="56"/>
      <c r="DHD70" s="56"/>
      <c r="DHE70" s="56"/>
      <c r="DHF70" s="56"/>
      <c r="DHG70" s="56"/>
      <c r="DHH70" s="56"/>
      <c r="DHI70" s="56"/>
      <c r="DHJ70" s="56"/>
      <c r="DHK70" s="56"/>
      <c r="DHL70" s="56"/>
      <c r="DHM70" s="56"/>
      <c r="DHN70" s="56"/>
      <c r="DHO70" s="56"/>
      <c r="DHP70" s="56"/>
      <c r="DHQ70" s="56"/>
      <c r="DHR70" s="56"/>
      <c r="DHS70" s="56"/>
      <c r="DHT70" s="56"/>
      <c r="DHU70" s="56"/>
      <c r="DHV70" s="56"/>
      <c r="DHW70" s="56"/>
      <c r="DHX70" s="56"/>
      <c r="DHY70" s="56"/>
      <c r="DHZ70" s="56"/>
      <c r="DIA70" s="56"/>
      <c r="DIB70" s="56"/>
      <c r="DIC70" s="56"/>
      <c r="DID70" s="56"/>
      <c r="DIE70" s="56"/>
      <c r="DIF70" s="56"/>
      <c r="DIG70" s="56"/>
      <c r="DIH70" s="56"/>
      <c r="DII70" s="56"/>
      <c r="DIJ70" s="56"/>
      <c r="DIK70" s="56"/>
      <c r="DIL70" s="56"/>
      <c r="DIM70" s="56"/>
      <c r="DIN70" s="56"/>
      <c r="DIO70" s="56"/>
      <c r="DIP70" s="56"/>
      <c r="DIQ70" s="56"/>
      <c r="DIR70" s="56"/>
      <c r="DIS70" s="56"/>
      <c r="DIT70" s="56"/>
      <c r="DIU70" s="56"/>
      <c r="DIV70" s="56"/>
      <c r="DIW70" s="56"/>
      <c r="DIX70" s="56"/>
      <c r="DIY70" s="56"/>
      <c r="DIZ70" s="56"/>
      <c r="DJA70" s="56"/>
      <c r="DJB70" s="56"/>
      <c r="DJC70" s="56"/>
      <c r="DJD70" s="56"/>
      <c r="DJE70" s="56"/>
      <c r="DJF70" s="56"/>
      <c r="DJG70" s="56"/>
      <c r="DJH70" s="56"/>
      <c r="DJI70" s="56"/>
      <c r="DJJ70" s="56"/>
      <c r="DJK70" s="56"/>
      <c r="DJL70" s="56"/>
      <c r="DJM70" s="56"/>
      <c r="DJN70" s="56"/>
      <c r="DJO70" s="56"/>
      <c r="DJP70" s="56"/>
      <c r="DJQ70" s="56"/>
      <c r="DJR70" s="56"/>
      <c r="DJS70" s="56"/>
      <c r="DJT70" s="56"/>
      <c r="DJU70" s="56"/>
      <c r="DJV70" s="56"/>
      <c r="DJW70" s="56"/>
      <c r="DJX70" s="56"/>
      <c r="DJY70" s="56"/>
      <c r="DJZ70" s="56"/>
      <c r="DKA70" s="56"/>
      <c r="DKB70" s="56"/>
      <c r="DKC70" s="56"/>
      <c r="DKD70" s="56"/>
      <c r="DKE70" s="56"/>
      <c r="DKF70" s="56"/>
      <c r="DKG70" s="56"/>
      <c r="DKH70" s="56"/>
      <c r="DKI70" s="56"/>
      <c r="DKJ70" s="56"/>
      <c r="DKK70" s="56"/>
      <c r="DKL70" s="56"/>
      <c r="DKM70" s="56"/>
      <c r="DKN70" s="56"/>
      <c r="DKO70" s="56"/>
      <c r="DKP70" s="56"/>
      <c r="DKQ70" s="56"/>
      <c r="DKR70" s="56"/>
      <c r="DKS70" s="56"/>
      <c r="DKT70" s="56"/>
      <c r="DKU70" s="56"/>
      <c r="DKV70" s="56"/>
      <c r="DKW70" s="56"/>
      <c r="DKX70" s="56"/>
      <c r="DKY70" s="56"/>
      <c r="DKZ70" s="56"/>
      <c r="DLA70" s="56"/>
      <c r="DLB70" s="56"/>
      <c r="DLC70" s="56"/>
      <c r="DLD70" s="56"/>
      <c r="DLE70" s="56"/>
      <c r="DLF70" s="56"/>
      <c r="DLG70" s="56"/>
      <c r="DLH70" s="56"/>
      <c r="DLI70" s="56"/>
      <c r="DLJ70" s="56"/>
      <c r="DLK70" s="56"/>
      <c r="DLL70" s="56"/>
      <c r="DLM70" s="56"/>
      <c r="DLN70" s="56"/>
      <c r="DLO70" s="56"/>
      <c r="DLP70" s="56"/>
      <c r="DLQ70" s="56"/>
      <c r="DLR70" s="56"/>
      <c r="DLS70" s="56"/>
      <c r="DLT70" s="56"/>
      <c r="DLU70" s="56"/>
      <c r="DLV70" s="56"/>
      <c r="DLW70" s="56"/>
      <c r="DLX70" s="56"/>
      <c r="DLY70" s="56"/>
      <c r="DLZ70" s="56"/>
      <c r="DMA70" s="56"/>
      <c r="DMB70" s="56"/>
      <c r="DMC70" s="56"/>
      <c r="DMD70" s="56"/>
      <c r="DME70" s="56"/>
      <c r="DMF70" s="56"/>
      <c r="DMG70" s="56"/>
      <c r="DMH70" s="56"/>
      <c r="DMI70" s="56"/>
      <c r="DMJ70" s="56"/>
      <c r="DMK70" s="56"/>
      <c r="DML70" s="56"/>
      <c r="DMM70" s="56"/>
      <c r="DMN70" s="56"/>
      <c r="DMO70" s="56"/>
      <c r="DMP70" s="56"/>
      <c r="DMQ70" s="56"/>
      <c r="DMR70" s="56"/>
      <c r="DMS70" s="56"/>
      <c r="DMT70" s="56"/>
      <c r="DMU70" s="56"/>
      <c r="DMV70" s="56"/>
      <c r="DMW70" s="56"/>
      <c r="DMX70" s="56"/>
      <c r="DMY70" s="56"/>
      <c r="DMZ70" s="56"/>
      <c r="DNA70" s="56"/>
      <c r="DNB70" s="56"/>
      <c r="DNC70" s="56"/>
      <c r="DND70" s="56"/>
      <c r="DNE70" s="56"/>
      <c r="DNF70" s="56"/>
      <c r="DNG70" s="56"/>
      <c r="DNH70" s="56"/>
      <c r="DNI70" s="56"/>
      <c r="DNJ70" s="56"/>
      <c r="DNK70" s="56"/>
      <c r="DNL70" s="56"/>
      <c r="DNM70" s="56"/>
      <c r="DNN70" s="56"/>
      <c r="DNO70" s="56"/>
      <c r="DNP70" s="56"/>
      <c r="DNQ70" s="56"/>
      <c r="DNR70" s="56"/>
      <c r="DNS70" s="56"/>
      <c r="DNT70" s="56"/>
      <c r="DNU70" s="56"/>
      <c r="DNV70" s="56"/>
      <c r="DNW70" s="56"/>
      <c r="DNX70" s="56"/>
      <c r="DNY70" s="56"/>
      <c r="DNZ70" s="56"/>
      <c r="DOA70" s="56"/>
      <c r="DOB70" s="56"/>
      <c r="DOC70" s="56"/>
      <c r="DOD70" s="56"/>
      <c r="DOE70" s="56"/>
      <c r="DOF70" s="56"/>
      <c r="DOG70" s="56"/>
      <c r="DOH70" s="56"/>
      <c r="DOI70" s="56"/>
      <c r="DOJ70" s="56"/>
      <c r="DOK70" s="56"/>
      <c r="DOL70" s="56"/>
      <c r="DOM70" s="56"/>
      <c r="DON70" s="56"/>
      <c r="DOO70" s="56"/>
      <c r="DOP70" s="56"/>
      <c r="DOQ70" s="56"/>
      <c r="DOR70" s="56"/>
      <c r="DOS70" s="56"/>
      <c r="DOT70" s="56"/>
      <c r="DOU70" s="56"/>
      <c r="DOV70" s="56"/>
      <c r="DOW70" s="56"/>
      <c r="DOX70" s="56"/>
      <c r="DOY70" s="56"/>
      <c r="DOZ70" s="56"/>
      <c r="DPA70" s="56"/>
      <c r="DPB70" s="56"/>
      <c r="DPC70" s="56"/>
      <c r="DPD70" s="56"/>
      <c r="DPE70" s="56"/>
      <c r="DPF70" s="56"/>
      <c r="DPG70" s="56"/>
      <c r="DPH70" s="56"/>
      <c r="DPI70" s="56"/>
      <c r="DPJ70" s="56"/>
      <c r="DPK70" s="56"/>
      <c r="DPL70" s="56"/>
      <c r="DPM70" s="56"/>
      <c r="DPN70" s="56"/>
      <c r="DPO70" s="56"/>
      <c r="DPP70" s="56"/>
      <c r="DPQ70" s="56"/>
      <c r="DPR70" s="56"/>
      <c r="DPS70" s="56"/>
      <c r="DPT70" s="56"/>
      <c r="DPU70" s="56"/>
      <c r="DPV70" s="56"/>
      <c r="DPW70" s="56"/>
      <c r="DPX70" s="56"/>
      <c r="DPY70" s="56"/>
      <c r="DPZ70" s="56"/>
      <c r="DQA70" s="56"/>
      <c r="DQB70" s="56"/>
      <c r="DQC70" s="56"/>
      <c r="DQD70" s="56"/>
      <c r="DQE70" s="56"/>
      <c r="DQF70" s="56"/>
      <c r="DQG70" s="56"/>
      <c r="DQH70" s="56"/>
      <c r="DQI70" s="56"/>
      <c r="DQJ70" s="56"/>
      <c r="DQK70" s="56"/>
      <c r="DQL70" s="56"/>
      <c r="DQM70" s="56"/>
      <c r="DQN70" s="56"/>
      <c r="DQO70" s="56"/>
      <c r="DQP70" s="56"/>
      <c r="DQQ70" s="56"/>
      <c r="DQR70" s="56"/>
      <c r="DQS70" s="56"/>
      <c r="DQT70" s="56"/>
      <c r="DQU70" s="56"/>
      <c r="DQV70" s="56"/>
      <c r="DQW70" s="56"/>
      <c r="DQX70" s="56"/>
      <c r="DQY70" s="56"/>
      <c r="DQZ70" s="56"/>
      <c r="DRA70" s="56"/>
      <c r="DRB70" s="56"/>
      <c r="DRC70" s="56"/>
      <c r="DRD70" s="56"/>
      <c r="DRE70" s="56"/>
      <c r="DRF70" s="56"/>
      <c r="DRG70" s="56"/>
      <c r="DRH70" s="56"/>
      <c r="DRI70" s="56"/>
      <c r="DRJ70" s="56"/>
      <c r="DRK70" s="56"/>
      <c r="DRL70" s="56"/>
      <c r="DRM70" s="56"/>
      <c r="DRN70" s="56"/>
      <c r="DRO70" s="56"/>
      <c r="DRP70" s="56"/>
      <c r="DRQ70" s="56"/>
      <c r="DRR70" s="56"/>
      <c r="DRS70" s="56"/>
      <c r="DRT70" s="56"/>
      <c r="DRU70" s="56"/>
      <c r="DRV70" s="56"/>
      <c r="DRW70" s="56"/>
      <c r="DRX70" s="56"/>
      <c r="DRY70" s="56"/>
      <c r="DRZ70" s="56"/>
      <c r="DSA70" s="56"/>
      <c r="DSB70" s="56"/>
      <c r="DSC70" s="56"/>
      <c r="DSD70" s="56"/>
      <c r="DSE70" s="56"/>
      <c r="DSF70" s="56"/>
      <c r="DSG70" s="56"/>
      <c r="DSH70" s="56"/>
      <c r="DSI70" s="56"/>
      <c r="DSJ70" s="56"/>
      <c r="DSK70" s="56"/>
      <c r="DSL70" s="56"/>
      <c r="DSM70" s="56"/>
      <c r="DSN70" s="56"/>
      <c r="DSO70" s="56"/>
      <c r="DSP70" s="56"/>
      <c r="DSQ70" s="56"/>
      <c r="DSR70" s="56"/>
      <c r="DSS70" s="56"/>
      <c r="DST70" s="56"/>
      <c r="DSU70" s="56"/>
      <c r="DSV70" s="56"/>
      <c r="DSW70" s="56"/>
      <c r="DSX70" s="56"/>
      <c r="DSY70" s="56"/>
      <c r="DSZ70" s="56"/>
      <c r="DTA70" s="56"/>
      <c r="DTB70" s="56"/>
      <c r="DTC70" s="56"/>
      <c r="DTD70" s="56"/>
      <c r="DTE70" s="56"/>
      <c r="DTF70" s="56"/>
      <c r="DTG70" s="56"/>
      <c r="DTH70" s="56"/>
      <c r="DTI70" s="56"/>
      <c r="DTJ70" s="56"/>
      <c r="DTK70" s="56"/>
      <c r="DTL70" s="56"/>
      <c r="DTM70" s="56"/>
      <c r="DTN70" s="56"/>
      <c r="DTO70" s="56"/>
      <c r="DTP70" s="56"/>
      <c r="DTQ70" s="56"/>
      <c r="DTR70" s="56"/>
      <c r="DTS70" s="56"/>
      <c r="DTT70" s="56"/>
      <c r="DTU70" s="56"/>
      <c r="DTV70" s="56"/>
      <c r="DTW70" s="56"/>
      <c r="DTX70" s="56"/>
      <c r="DTY70" s="56"/>
      <c r="DTZ70" s="56"/>
      <c r="DUA70" s="56"/>
      <c r="DUB70" s="56"/>
      <c r="DUC70" s="56"/>
      <c r="DUD70" s="56"/>
      <c r="DUE70" s="56"/>
      <c r="DUF70" s="56"/>
      <c r="DUG70" s="56"/>
      <c r="DUH70" s="56"/>
      <c r="DUI70" s="56"/>
      <c r="DUJ70" s="56"/>
      <c r="DUK70" s="56"/>
      <c r="DUL70" s="56"/>
      <c r="DUM70" s="56"/>
      <c r="DUN70" s="56"/>
      <c r="DUO70" s="56"/>
      <c r="DUP70" s="56"/>
      <c r="DUQ70" s="56"/>
      <c r="DUR70" s="56"/>
      <c r="DUS70" s="56"/>
      <c r="DUT70" s="56"/>
      <c r="DUU70" s="56"/>
      <c r="DUV70" s="56"/>
      <c r="DUW70" s="56"/>
      <c r="DUX70" s="56"/>
      <c r="DUY70" s="56"/>
      <c r="DUZ70" s="56"/>
      <c r="DVA70" s="56"/>
      <c r="DVB70" s="56"/>
      <c r="DVC70" s="56"/>
      <c r="DVD70" s="56"/>
      <c r="DVE70" s="56"/>
      <c r="DVF70" s="56"/>
      <c r="DVG70" s="56"/>
      <c r="DVH70" s="56"/>
      <c r="DVI70" s="56"/>
      <c r="DVJ70" s="56"/>
      <c r="DVK70" s="56"/>
      <c r="DVL70" s="56"/>
      <c r="DVM70" s="56"/>
      <c r="DVN70" s="56"/>
      <c r="DVO70" s="56"/>
      <c r="DVP70" s="56"/>
      <c r="DVQ70" s="56"/>
      <c r="DVR70" s="56"/>
      <c r="DVS70" s="56"/>
      <c r="DVT70" s="56"/>
      <c r="DVU70" s="56"/>
      <c r="DVV70" s="56"/>
      <c r="DVW70" s="56"/>
      <c r="DVX70" s="56"/>
      <c r="DVY70" s="56"/>
      <c r="DVZ70" s="56"/>
      <c r="DWA70" s="56"/>
      <c r="DWB70" s="56"/>
      <c r="DWC70" s="56"/>
      <c r="DWD70" s="56"/>
      <c r="DWE70" s="56"/>
      <c r="DWF70" s="56"/>
      <c r="DWG70" s="56"/>
      <c r="DWH70" s="56"/>
      <c r="DWI70" s="56"/>
      <c r="DWJ70" s="56"/>
      <c r="DWK70" s="56"/>
      <c r="DWL70" s="56"/>
      <c r="DWM70" s="56"/>
      <c r="DWN70" s="56"/>
      <c r="DWO70" s="56"/>
      <c r="DWP70" s="56"/>
      <c r="DWQ70" s="56"/>
      <c r="DWR70" s="56"/>
      <c r="DWS70" s="56"/>
      <c r="DWT70" s="56"/>
      <c r="DWU70" s="56"/>
      <c r="DWV70" s="56"/>
      <c r="DWW70" s="56"/>
      <c r="DWX70" s="56"/>
      <c r="DWY70" s="56"/>
      <c r="DWZ70" s="56"/>
      <c r="DXA70" s="56"/>
      <c r="DXB70" s="56"/>
      <c r="DXC70" s="56"/>
      <c r="DXD70" s="56"/>
      <c r="DXE70" s="56"/>
      <c r="DXF70" s="56"/>
      <c r="DXG70" s="56"/>
      <c r="DXH70" s="56"/>
      <c r="DXI70" s="56"/>
      <c r="DXJ70" s="56"/>
      <c r="DXK70" s="56"/>
      <c r="DXL70" s="56"/>
      <c r="DXM70" s="56"/>
      <c r="DXN70" s="56"/>
      <c r="DXO70" s="56"/>
      <c r="DXP70" s="56"/>
      <c r="DXQ70" s="56"/>
      <c r="DXR70" s="56"/>
      <c r="DXS70" s="56"/>
      <c r="DXT70" s="56"/>
      <c r="DXU70" s="56"/>
      <c r="DXV70" s="56"/>
      <c r="DXW70" s="56"/>
      <c r="DXX70" s="56"/>
      <c r="DXY70" s="56"/>
      <c r="DXZ70" s="56"/>
      <c r="DYA70" s="56"/>
      <c r="DYB70" s="56"/>
      <c r="DYC70" s="56"/>
      <c r="DYD70" s="56"/>
      <c r="DYE70" s="56"/>
      <c r="DYF70" s="56"/>
      <c r="DYG70" s="56"/>
      <c r="DYH70" s="56"/>
      <c r="DYI70" s="56"/>
      <c r="DYJ70" s="56"/>
      <c r="DYK70" s="56"/>
      <c r="DYL70" s="56"/>
      <c r="DYM70" s="56"/>
      <c r="DYN70" s="56"/>
      <c r="DYO70" s="56"/>
      <c r="DYP70" s="56"/>
      <c r="DYQ70" s="56"/>
      <c r="DYR70" s="56"/>
      <c r="DYS70" s="56"/>
      <c r="DYT70" s="56"/>
      <c r="DYU70" s="56"/>
      <c r="DYV70" s="56"/>
      <c r="DYW70" s="56"/>
      <c r="DYX70" s="56"/>
      <c r="DYY70" s="56"/>
      <c r="DYZ70" s="56"/>
      <c r="DZA70" s="56"/>
      <c r="DZB70" s="56"/>
      <c r="DZC70" s="56"/>
      <c r="DZD70" s="56"/>
      <c r="DZE70" s="56"/>
      <c r="DZF70" s="56"/>
      <c r="DZG70" s="56"/>
      <c r="DZH70" s="56"/>
      <c r="DZI70" s="56"/>
      <c r="DZJ70" s="56"/>
      <c r="DZK70" s="56"/>
      <c r="DZL70" s="56"/>
      <c r="DZM70" s="56"/>
      <c r="DZN70" s="56"/>
      <c r="DZO70" s="56"/>
      <c r="DZP70" s="56"/>
      <c r="DZQ70" s="56"/>
      <c r="DZR70" s="56"/>
      <c r="DZS70" s="56"/>
      <c r="DZT70" s="56"/>
      <c r="DZU70" s="56"/>
      <c r="DZV70" s="56"/>
      <c r="DZW70" s="56"/>
      <c r="DZX70" s="56"/>
      <c r="DZY70" s="56"/>
      <c r="DZZ70" s="56"/>
      <c r="EAA70" s="56"/>
      <c r="EAB70" s="56"/>
      <c r="EAC70" s="56"/>
      <c r="EAD70" s="56"/>
      <c r="EAE70" s="56"/>
      <c r="EAF70" s="56"/>
      <c r="EAG70" s="56"/>
      <c r="EAH70" s="56"/>
      <c r="EAI70" s="56"/>
      <c r="EAJ70" s="56"/>
      <c r="EAK70" s="56"/>
      <c r="EAL70" s="56"/>
      <c r="EAM70" s="56"/>
      <c r="EAN70" s="56"/>
      <c r="EAO70" s="56"/>
      <c r="EAP70" s="56"/>
      <c r="EAQ70" s="56"/>
      <c r="EAR70" s="56"/>
      <c r="EAS70" s="56"/>
      <c r="EAT70" s="56"/>
      <c r="EAU70" s="56"/>
      <c r="EAV70" s="56"/>
      <c r="EAW70" s="56"/>
      <c r="EAX70" s="56"/>
      <c r="EAY70" s="56"/>
      <c r="EAZ70" s="56"/>
      <c r="EBA70" s="56"/>
      <c r="EBB70" s="56"/>
      <c r="EBC70" s="56"/>
      <c r="EBD70" s="56"/>
      <c r="EBE70" s="56"/>
      <c r="EBF70" s="56"/>
      <c r="EBG70" s="56"/>
      <c r="EBH70" s="56"/>
      <c r="EBI70" s="56"/>
      <c r="EBJ70" s="56"/>
      <c r="EBK70" s="56"/>
      <c r="EBL70" s="56"/>
      <c r="EBM70" s="56"/>
      <c r="EBN70" s="56"/>
      <c r="EBO70" s="56"/>
      <c r="EBP70" s="56"/>
      <c r="EBQ70" s="56"/>
      <c r="EBR70" s="56"/>
      <c r="EBS70" s="56"/>
      <c r="EBT70" s="56"/>
      <c r="EBU70" s="56"/>
      <c r="EBV70" s="56"/>
      <c r="EBW70" s="56"/>
      <c r="EBX70" s="56"/>
      <c r="EBY70" s="56"/>
      <c r="EBZ70" s="56"/>
      <c r="ECA70" s="56"/>
      <c r="ECB70" s="56"/>
      <c r="ECC70" s="56"/>
      <c r="ECD70" s="56"/>
      <c r="ECE70" s="56"/>
      <c r="ECF70" s="56"/>
      <c r="ECG70" s="56"/>
      <c r="ECH70" s="56"/>
      <c r="ECI70" s="56"/>
      <c r="ECJ70" s="56"/>
      <c r="ECK70" s="56"/>
      <c r="ECL70" s="56"/>
      <c r="ECM70" s="56"/>
      <c r="ECN70" s="56"/>
      <c r="ECO70" s="56"/>
      <c r="ECP70" s="56"/>
      <c r="ECQ70" s="56"/>
      <c r="ECR70" s="56"/>
      <c r="ECS70" s="56"/>
      <c r="ECT70" s="56"/>
      <c r="ECU70" s="56"/>
      <c r="ECV70" s="56"/>
      <c r="ECW70" s="56"/>
      <c r="ECX70" s="56"/>
      <c r="ECY70" s="56"/>
      <c r="ECZ70" s="56"/>
      <c r="EDA70" s="56"/>
      <c r="EDB70" s="56"/>
      <c r="EDC70" s="56"/>
      <c r="EDD70" s="56"/>
      <c r="EDE70" s="56"/>
      <c r="EDF70" s="56"/>
      <c r="EDG70" s="56"/>
      <c r="EDH70" s="56"/>
      <c r="EDI70" s="56"/>
      <c r="EDJ70" s="56"/>
      <c r="EDK70" s="56"/>
      <c r="EDL70" s="56"/>
      <c r="EDM70" s="56"/>
      <c r="EDN70" s="56"/>
      <c r="EDO70" s="56"/>
      <c r="EDP70" s="56"/>
      <c r="EDQ70" s="56"/>
      <c r="EDR70" s="56"/>
      <c r="EDS70" s="56"/>
      <c r="EDT70" s="56"/>
      <c r="EDU70" s="56"/>
      <c r="EDV70" s="56"/>
      <c r="EDW70" s="56"/>
      <c r="EDX70" s="56"/>
      <c r="EDY70" s="56"/>
      <c r="EDZ70" s="56"/>
      <c r="EEA70" s="56"/>
      <c r="EEB70" s="56"/>
      <c r="EEC70" s="56"/>
      <c r="EED70" s="56"/>
      <c r="EEE70" s="56"/>
      <c r="EEF70" s="56"/>
      <c r="EEG70" s="56"/>
      <c r="EEH70" s="56"/>
      <c r="EEI70" s="56"/>
      <c r="EEJ70" s="56"/>
      <c r="EEK70" s="56"/>
      <c r="EEL70" s="56"/>
      <c r="EEM70" s="56"/>
      <c r="EEN70" s="56"/>
      <c r="EEO70" s="56"/>
      <c r="EEP70" s="56"/>
      <c r="EEQ70" s="56"/>
      <c r="EER70" s="56"/>
      <c r="EES70" s="56"/>
      <c r="EET70" s="56"/>
      <c r="EEU70" s="56"/>
      <c r="EEV70" s="56"/>
      <c r="EEW70" s="56"/>
      <c r="EEX70" s="56"/>
      <c r="EEY70" s="56"/>
      <c r="EEZ70" s="56"/>
      <c r="EFA70" s="56"/>
      <c r="EFB70" s="56"/>
      <c r="EFC70" s="56"/>
      <c r="EFD70" s="56"/>
      <c r="EFE70" s="56"/>
      <c r="EFF70" s="56"/>
      <c r="EFG70" s="56"/>
      <c r="EFH70" s="56"/>
      <c r="EFI70" s="56"/>
      <c r="EFJ70" s="56"/>
      <c r="EFK70" s="56"/>
      <c r="EFL70" s="56"/>
      <c r="EFM70" s="56"/>
      <c r="EFN70" s="56"/>
      <c r="EFO70" s="56"/>
      <c r="EFP70" s="56"/>
      <c r="EFQ70" s="56"/>
      <c r="EFR70" s="56"/>
      <c r="EFS70" s="56"/>
      <c r="EFT70" s="56"/>
      <c r="EFU70" s="56"/>
      <c r="EFV70" s="56"/>
      <c r="EFW70" s="56"/>
      <c r="EFX70" s="56"/>
      <c r="EFY70" s="56"/>
      <c r="EFZ70" s="56"/>
      <c r="EGA70" s="56"/>
      <c r="EGB70" s="56"/>
      <c r="EGC70" s="56"/>
      <c r="EGD70" s="56"/>
      <c r="EGE70" s="56"/>
      <c r="EGF70" s="56"/>
      <c r="EGG70" s="56"/>
      <c r="EGH70" s="56"/>
      <c r="EGI70" s="56"/>
      <c r="EGJ70" s="56"/>
      <c r="EGK70" s="56"/>
      <c r="EGL70" s="56"/>
      <c r="EGM70" s="56"/>
      <c r="EGN70" s="56"/>
      <c r="EGO70" s="56"/>
      <c r="EGP70" s="56"/>
      <c r="EGQ70" s="56"/>
      <c r="EGR70" s="56"/>
      <c r="EGS70" s="56"/>
      <c r="EGT70" s="56"/>
      <c r="EGU70" s="56"/>
      <c r="EGV70" s="56"/>
      <c r="EGW70" s="56"/>
      <c r="EGX70" s="56"/>
      <c r="EGY70" s="56"/>
      <c r="EGZ70" s="56"/>
      <c r="EHA70" s="56"/>
      <c r="EHB70" s="56"/>
      <c r="EHC70" s="56"/>
      <c r="EHD70" s="56"/>
      <c r="EHE70" s="56"/>
      <c r="EHF70" s="56"/>
      <c r="EHG70" s="56"/>
      <c r="EHH70" s="56"/>
      <c r="EHI70" s="56"/>
      <c r="EHJ70" s="56"/>
      <c r="EHK70" s="56"/>
      <c r="EHL70" s="56"/>
      <c r="EHM70" s="56"/>
      <c r="EHN70" s="56"/>
      <c r="EHO70" s="56"/>
      <c r="EHP70" s="56"/>
      <c r="EHQ70" s="56"/>
      <c r="EHR70" s="56"/>
      <c r="EHS70" s="56"/>
      <c r="EHT70" s="56"/>
      <c r="EHU70" s="56"/>
      <c r="EHV70" s="56"/>
      <c r="EHW70" s="56"/>
      <c r="EHX70" s="56"/>
      <c r="EHY70" s="56"/>
      <c r="EHZ70" s="56"/>
      <c r="EIA70" s="56"/>
      <c r="EIB70" s="56"/>
      <c r="EIC70" s="56"/>
      <c r="EID70" s="56"/>
      <c r="EIE70" s="56"/>
      <c r="EIF70" s="56"/>
      <c r="EIG70" s="56"/>
      <c r="EIH70" s="56"/>
      <c r="EII70" s="56"/>
      <c r="EIJ70" s="56"/>
      <c r="EIK70" s="56"/>
      <c r="EIL70" s="56"/>
      <c r="EIM70" s="56"/>
      <c r="EIN70" s="56"/>
      <c r="EIO70" s="56"/>
      <c r="EIP70" s="56"/>
      <c r="EIQ70" s="56"/>
      <c r="EIR70" s="56"/>
      <c r="EIS70" s="56"/>
      <c r="EIT70" s="56"/>
      <c r="EIU70" s="56"/>
      <c r="EIV70" s="56"/>
      <c r="EIW70" s="56"/>
      <c r="EIX70" s="56"/>
      <c r="EIY70" s="56"/>
      <c r="EIZ70" s="56"/>
      <c r="EJA70" s="56"/>
      <c r="EJB70" s="56"/>
      <c r="EJC70" s="56"/>
      <c r="EJD70" s="56"/>
      <c r="EJE70" s="56"/>
      <c r="EJF70" s="56"/>
      <c r="EJG70" s="56"/>
      <c r="EJH70" s="56"/>
      <c r="EJI70" s="56"/>
      <c r="EJJ70" s="56"/>
      <c r="EJK70" s="56"/>
      <c r="EJL70" s="56"/>
      <c r="EJM70" s="56"/>
      <c r="EJN70" s="56"/>
      <c r="EJO70" s="56"/>
      <c r="EJP70" s="56"/>
      <c r="EJQ70" s="56"/>
      <c r="EJR70" s="56"/>
      <c r="EJS70" s="56"/>
      <c r="EJT70" s="56"/>
      <c r="EJU70" s="56"/>
      <c r="EJV70" s="56"/>
      <c r="EJW70" s="56"/>
      <c r="EJX70" s="56"/>
      <c r="EJY70" s="56"/>
      <c r="EJZ70" s="56"/>
      <c r="EKA70" s="56"/>
      <c r="EKB70" s="56"/>
      <c r="EKC70" s="56"/>
      <c r="EKD70" s="56"/>
      <c r="EKE70" s="56"/>
      <c r="EKF70" s="56"/>
      <c r="EKG70" s="56"/>
      <c r="EKH70" s="56"/>
      <c r="EKI70" s="56"/>
      <c r="EKJ70" s="56"/>
      <c r="EKK70" s="56"/>
      <c r="EKL70" s="56"/>
      <c r="EKM70" s="56"/>
      <c r="EKN70" s="56"/>
      <c r="EKO70" s="56"/>
      <c r="EKP70" s="56"/>
      <c r="EKQ70" s="56"/>
      <c r="EKR70" s="56"/>
      <c r="EKS70" s="56"/>
      <c r="EKT70" s="56"/>
      <c r="EKU70" s="56"/>
      <c r="EKV70" s="56"/>
      <c r="EKW70" s="56"/>
      <c r="EKX70" s="56"/>
      <c r="EKY70" s="56"/>
      <c r="EKZ70" s="56"/>
      <c r="ELA70" s="56"/>
      <c r="ELB70" s="56"/>
      <c r="ELC70" s="56"/>
      <c r="ELD70" s="56"/>
      <c r="ELE70" s="56"/>
      <c r="ELF70" s="56"/>
      <c r="ELG70" s="56"/>
      <c r="ELH70" s="56"/>
      <c r="ELI70" s="56"/>
      <c r="ELJ70" s="56"/>
      <c r="ELK70" s="56"/>
      <c r="ELL70" s="56"/>
      <c r="ELM70" s="56"/>
      <c r="ELN70" s="56"/>
      <c r="ELO70" s="56"/>
      <c r="ELP70" s="56"/>
      <c r="ELQ70" s="56"/>
      <c r="ELR70" s="56"/>
      <c r="ELS70" s="56"/>
      <c r="ELT70" s="56"/>
      <c r="ELU70" s="56"/>
      <c r="ELV70" s="56"/>
      <c r="ELW70" s="56"/>
      <c r="ELX70" s="56"/>
      <c r="ELY70" s="56"/>
      <c r="ELZ70" s="56"/>
      <c r="EMA70" s="56"/>
      <c r="EMB70" s="56"/>
      <c r="EMC70" s="56"/>
      <c r="EMD70" s="56"/>
      <c r="EME70" s="56"/>
      <c r="EMF70" s="56"/>
      <c r="EMG70" s="56"/>
      <c r="EMH70" s="56"/>
      <c r="EMI70" s="56"/>
      <c r="EMJ70" s="56"/>
      <c r="EMK70" s="56"/>
      <c r="EML70" s="56"/>
      <c r="EMM70" s="56"/>
      <c r="EMN70" s="56"/>
      <c r="EMO70" s="56"/>
      <c r="EMP70" s="56"/>
      <c r="EMQ70" s="56"/>
      <c r="EMR70" s="56"/>
      <c r="EMS70" s="56"/>
      <c r="EMT70" s="56"/>
      <c r="EMU70" s="56"/>
      <c r="EMV70" s="56"/>
      <c r="EMW70" s="56"/>
      <c r="EMX70" s="56"/>
      <c r="EMY70" s="56"/>
      <c r="EMZ70" s="56"/>
      <c r="ENA70" s="56"/>
      <c r="ENB70" s="56"/>
      <c r="ENC70" s="56"/>
      <c r="END70" s="56"/>
      <c r="ENE70" s="56"/>
      <c r="ENF70" s="56"/>
      <c r="ENG70" s="56"/>
      <c r="ENH70" s="56"/>
      <c r="ENI70" s="56"/>
      <c r="ENJ70" s="56"/>
      <c r="ENK70" s="56"/>
      <c r="ENL70" s="56"/>
      <c r="ENM70" s="56"/>
      <c r="ENN70" s="56"/>
      <c r="ENO70" s="56"/>
      <c r="ENP70" s="56"/>
      <c r="ENQ70" s="56"/>
      <c r="ENR70" s="56"/>
      <c r="ENS70" s="56"/>
      <c r="ENT70" s="56"/>
      <c r="ENU70" s="56"/>
      <c r="ENV70" s="56"/>
      <c r="ENW70" s="56"/>
      <c r="ENX70" s="56"/>
      <c r="ENY70" s="56"/>
      <c r="ENZ70" s="56"/>
      <c r="EOA70" s="56"/>
      <c r="EOB70" s="56"/>
      <c r="EOC70" s="56"/>
      <c r="EOD70" s="56"/>
      <c r="EOE70" s="56"/>
      <c r="EOF70" s="56"/>
      <c r="EOG70" s="56"/>
      <c r="EOH70" s="56"/>
      <c r="EOI70" s="56"/>
      <c r="EOJ70" s="56"/>
      <c r="EOK70" s="56"/>
      <c r="EOL70" s="56"/>
      <c r="EOM70" s="56"/>
      <c r="EON70" s="56"/>
      <c r="EOO70" s="56"/>
      <c r="EOP70" s="56"/>
      <c r="EOQ70" s="56"/>
      <c r="EOR70" s="56"/>
      <c r="EOS70" s="56"/>
      <c r="EOT70" s="56"/>
      <c r="EOU70" s="56"/>
      <c r="EOV70" s="56"/>
      <c r="EOW70" s="56"/>
      <c r="EOX70" s="56"/>
      <c r="EOY70" s="56"/>
      <c r="EOZ70" s="56"/>
      <c r="EPA70" s="56"/>
      <c r="EPB70" s="56"/>
      <c r="EPC70" s="56"/>
      <c r="EPD70" s="56"/>
      <c r="EPE70" s="56"/>
      <c r="EPF70" s="56"/>
      <c r="EPG70" s="56"/>
      <c r="EPH70" s="56"/>
      <c r="EPI70" s="56"/>
      <c r="EPJ70" s="56"/>
      <c r="EPK70" s="56"/>
      <c r="EPL70" s="56"/>
      <c r="EPM70" s="56"/>
      <c r="EPN70" s="56"/>
      <c r="EPO70" s="56"/>
      <c r="EPP70" s="56"/>
      <c r="EPQ70" s="56"/>
      <c r="EPR70" s="56"/>
      <c r="EPS70" s="56"/>
      <c r="EPT70" s="56"/>
      <c r="EPU70" s="56"/>
      <c r="EPV70" s="56"/>
      <c r="EPW70" s="56"/>
      <c r="EPX70" s="56"/>
      <c r="EPY70" s="56"/>
      <c r="EPZ70" s="56"/>
      <c r="EQA70" s="56"/>
      <c r="EQB70" s="56"/>
      <c r="EQC70" s="56"/>
      <c r="EQD70" s="56"/>
      <c r="EQE70" s="56"/>
      <c r="EQF70" s="56"/>
      <c r="EQG70" s="56"/>
      <c r="EQH70" s="56"/>
      <c r="EQI70" s="56"/>
      <c r="EQJ70" s="56"/>
      <c r="EQK70" s="56"/>
      <c r="EQL70" s="56"/>
      <c r="EQM70" s="56"/>
      <c r="EQN70" s="56"/>
      <c r="EQO70" s="56"/>
      <c r="EQP70" s="56"/>
      <c r="EQQ70" s="56"/>
      <c r="EQR70" s="56"/>
      <c r="EQS70" s="56"/>
      <c r="EQT70" s="56"/>
      <c r="EQU70" s="56"/>
      <c r="EQV70" s="56"/>
      <c r="EQW70" s="56"/>
      <c r="EQX70" s="56"/>
      <c r="EQY70" s="56"/>
      <c r="EQZ70" s="56"/>
      <c r="ERA70" s="56"/>
      <c r="ERB70" s="56"/>
      <c r="ERC70" s="56"/>
      <c r="ERD70" s="56"/>
      <c r="ERE70" s="56"/>
      <c r="ERF70" s="56"/>
      <c r="ERG70" s="56"/>
      <c r="ERH70" s="56"/>
      <c r="ERI70" s="56"/>
      <c r="ERJ70" s="56"/>
      <c r="ERK70" s="56"/>
      <c r="ERL70" s="56"/>
      <c r="ERM70" s="56"/>
      <c r="ERN70" s="56"/>
      <c r="ERO70" s="56"/>
      <c r="ERP70" s="56"/>
      <c r="ERQ70" s="56"/>
      <c r="ERR70" s="56"/>
      <c r="ERS70" s="56"/>
      <c r="ERT70" s="56"/>
      <c r="ERU70" s="56"/>
      <c r="ERV70" s="56"/>
      <c r="ERW70" s="56"/>
      <c r="ERX70" s="56"/>
      <c r="ERY70" s="56"/>
      <c r="ERZ70" s="56"/>
      <c r="ESA70" s="56"/>
      <c r="ESB70" s="56"/>
      <c r="ESC70" s="56"/>
      <c r="ESD70" s="56"/>
      <c r="ESE70" s="56"/>
      <c r="ESF70" s="56"/>
      <c r="ESG70" s="56"/>
      <c r="ESH70" s="56"/>
      <c r="ESI70" s="56"/>
      <c r="ESJ70" s="56"/>
      <c r="ESK70" s="56"/>
      <c r="ESL70" s="56"/>
      <c r="ESM70" s="56"/>
      <c r="ESN70" s="56"/>
      <c r="ESO70" s="56"/>
      <c r="ESP70" s="56"/>
      <c r="ESQ70" s="56"/>
      <c r="ESR70" s="56"/>
      <c r="ESS70" s="56"/>
      <c r="EST70" s="56"/>
      <c r="ESU70" s="56"/>
      <c r="ESV70" s="56"/>
      <c r="ESW70" s="56"/>
      <c r="ESX70" s="56"/>
      <c r="ESY70" s="56"/>
      <c r="ESZ70" s="56"/>
      <c r="ETA70" s="56"/>
      <c r="ETB70" s="56"/>
      <c r="ETC70" s="56"/>
      <c r="ETD70" s="56"/>
      <c r="ETE70" s="56"/>
      <c r="ETF70" s="56"/>
      <c r="ETG70" s="56"/>
      <c r="ETH70" s="56"/>
      <c r="ETI70" s="56"/>
      <c r="ETJ70" s="56"/>
      <c r="ETK70" s="56"/>
      <c r="ETL70" s="56"/>
      <c r="ETM70" s="56"/>
      <c r="ETN70" s="56"/>
      <c r="ETO70" s="56"/>
      <c r="ETP70" s="56"/>
      <c r="ETQ70" s="56"/>
      <c r="ETR70" s="56"/>
      <c r="ETS70" s="56"/>
      <c r="ETT70" s="56"/>
      <c r="ETU70" s="56"/>
      <c r="ETV70" s="56"/>
      <c r="ETW70" s="56"/>
      <c r="ETX70" s="56"/>
      <c r="ETY70" s="56"/>
      <c r="ETZ70" s="56"/>
      <c r="EUA70" s="56"/>
      <c r="EUB70" s="56"/>
      <c r="EUC70" s="56"/>
      <c r="EUD70" s="56"/>
      <c r="EUE70" s="56"/>
      <c r="EUF70" s="56"/>
      <c r="EUG70" s="56"/>
      <c r="EUH70" s="56"/>
      <c r="EUI70" s="56"/>
      <c r="EUJ70" s="56"/>
      <c r="EUK70" s="56"/>
      <c r="EUL70" s="56"/>
      <c r="EUM70" s="56"/>
      <c r="EUN70" s="56"/>
      <c r="EUO70" s="56"/>
      <c r="EUP70" s="56"/>
      <c r="EUQ70" s="56"/>
      <c r="EUR70" s="56"/>
      <c r="EUS70" s="56"/>
      <c r="EUT70" s="56"/>
      <c r="EUU70" s="56"/>
      <c r="EUV70" s="56"/>
      <c r="EUW70" s="56"/>
      <c r="EUX70" s="56"/>
      <c r="EUY70" s="56"/>
      <c r="EUZ70" s="56"/>
      <c r="EVA70" s="56"/>
      <c r="EVB70" s="56"/>
      <c r="EVC70" s="56"/>
      <c r="EVD70" s="56"/>
      <c r="EVE70" s="56"/>
      <c r="EVF70" s="56"/>
      <c r="EVG70" s="56"/>
      <c r="EVH70" s="56"/>
      <c r="EVI70" s="56"/>
      <c r="EVJ70" s="56"/>
      <c r="EVK70" s="56"/>
      <c r="EVL70" s="56"/>
      <c r="EVM70" s="56"/>
      <c r="EVN70" s="56"/>
      <c r="EVO70" s="56"/>
      <c r="EVP70" s="56"/>
      <c r="EVQ70" s="56"/>
      <c r="EVR70" s="56"/>
      <c r="EVS70" s="56"/>
      <c r="EVT70" s="56"/>
      <c r="EVU70" s="56"/>
      <c r="EVV70" s="56"/>
      <c r="EVW70" s="56"/>
      <c r="EVX70" s="56"/>
      <c r="EVY70" s="56"/>
      <c r="EVZ70" s="56"/>
      <c r="EWA70" s="56"/>
      <c r="EWB70" s="56"/>
      <c r="EWC70" s="56"/>
      <c r="EWD70" s="56"/>
      <c r="EWE70" s="56"/>
      <c r="EWF70" s="56"/>
      <c r="EWG70" s="56"/>
      <c r="EWH70" s="56"/>
      <c r="EWI70" s="56"/>
      <c r="EWJ70" s="56"/>
      <c r="EWK70" s="56"/>
      <c r="EWL70" s="56"/>
      <c r="EWM70" s="56"/>
      <c r="EWN70" s="56"/>
      <c r="EWO70" s="56"/>
      <c r="EWP70" s="56"/>
      <c r="EWQ70" s="56"/>
      <c r="EWR70" s="56"/>
      <c r="EWS70" s="56"/>
      <c r="EWT70" s="56"/>
      <c r="EWU70" s="56"/>
      <c r="EWV70" s="56"/>
      <c r="EWW70" s="56"/>
      <c r="EWX70" s="56"/>
      <c r="EWY70" s="56"/>
      <c r="EWZ70" s="56"/>
      <c r="EXA70" s="56"/>
      <c r="EXB70" s="56"/>
      <c r="EXC70" s="56"/>
      <c r="EXD70" s="56"/>
      <c r="EXE70" s="56"/>
      <c r="EXF70" s="56"/>
      <c r="EXG70" s="56"/>
      <c r="EXH70" s="56"/>
      <c r="EXI70" s="56"/>
      <c r="EXJ70" s="56"/>
      <c r="EXK70" s="56"/>
      <c r="EXL70" s="56"/>
      <c r="EXM70" s="56"/>
      <c r="EXN70" s="56"/>
      <c r="EXO70" s="56"/>
      <c r="EXP70" s="56"/>
      <c r="EXQ70" s="56"/>
      <c r="EXR70" s="56"/>
      <c r="EXS70" s="56"/>
      <c r="EXT70" s="56"/>
      <c r="EXU70" s="56"/>
      <c r="EXV70" s="56"/>
      <c r="EXW70" s="56"/>
      <c r="EXX70" s="56"/>
      <c r="EXY70" s="56"/>
      <c r="EXZ70" s="56"/>
      <c r="EYA70" s="56"/>
      <c r="EYB70" s="56"/>
      <c r="EYC70" s="56"/>
      <c r="EYD70" s="56"/>
      <c r="EYE70" s="56"/>
      <c r="EYF70" s="56"/>
      <c r="EYG70" s="56"/>
      <c r="EYH70" s="56"/>
      <c r="EYI70" s="56"/>
      <c r="EYJ70" s="56"/>
      <c r="EYK70" s="56"/>
      <c r="EYL70" s="56"/>
      <c r="EYM70" s="56"/>
      <c r="EYN70" s="56"/>
      <c r="EYO70" s="56"/>
      <c r="EYP70" s="56"/>
      <c r="EYQ70" s="56"/>
      <c r="EYR70" s="56"/>
      <c r="EYS70" s="56"/>
      <c r="EYT70" s="56"/>
      <c r="EYU70" s="56"/>
      <c r="EYV70" s="56"/>
      <c r="EYW70" s="56"/>
      <c r="EYX70" s="56"/>
      <c r="EYY70" s="56"/>
      <c r="EYZ70" s="56"/>
      <c r="EZA70" s="56"/>
      <c r="EZB70" s="56"/>
      <c r="EZC70" s="56"/>
      <c r="EZD70" s="56"/>
      <c r="EZE70" s="56"/>
      <c r="EZF70" s="56"/>
      <c r="EZG70" s="56"/>
      <c r="EZH70" s="56"/>
      <c r="EZI70" s="56"/>
      <c r="EZJ70" s="56"/>
      <c r="EZK70" s="56"/>
      <c r="EZL70" s="56"/>
      <c r="EZM70" s="56"/>
      <c r="EZN70" s="56"/>
      <c r="EZO70" s="56"/>
      <c r="EZP70" s="56"/>
      <c r="EZQ70" s="56"/>
      <c r="EZR70" s="56"/>
      <c r="EZS70" s="56"/>
      <c r="EZT70" s="56"/>
      <c r="EZU70" s="56"/>
      <c r="EZV70" s="56"/>
      <c r="EZW70" s="56"/>
      <c r="EZX70" s="56"/>
      <c r="EZY70" s="56"/>
      <c r="EZZ70" s="56"/>
      <c r="FAA70" s="56"/>
      <c r="FAB70" s="56"/>
      <c r="FAC70" s="56"/>
      <c r="FAD70" s="56"/>
      <c r="FAE70" s="56"/>
      <c r="FAF70" s="56"/>
      <c r="FAG70" s="56"/>
      <c r="FAH70" s="56"/>
      <c r="FAI70" s="56"/>
      <c r="FAJ70" s="56"/>
      <c r="FAK70" s="56"/>
      <c r="FAL70" s="56"/>
      <c r="FAM70" s="56"/>
      <c r="FAN70" s="56"/>
      <c r="FAO70" s="56"/>
      <c r="FAP70" s="56"/>
      <c r="FAQ70" s="56"/>
      <c r="FAR70" s="56"/>
      <c r="FAS70" s="56"/>
      <c r="FAT70" s="56"/>
      <c r="FAU70" s="56"/>
      <c r="FAV70" s="56"/>
      <c r="FAW70" s="56"/>
      <c r="FAX70" s="56"/>
      <c r="FAY70" s="56"/>
      <c r="FAZ70" s="56"/>
      <c r="FBA70" s="56"/>
      <c r="FBB70" s="56"/>
      <c r="FBC70" s="56"/>
      <c r="FBD70" s="56"/>
      <c r="FBE70" s="56"/>
      <c r="FBF70" s="56"/>
      <c r="FBG70" s="56"/>
      <c r="FBH70" s="56"/>
      <c r="FBI70" s="56"/>
      <c r="FBJ70" s="56"/>
      <c r="FBK70" s="56"/>
      <c r="FBL70" s="56"/>
      <c r="FBM70" s="56"/>
      <c r="FBN70" s="56"/>
      <c r="FBO70" s="56"/>
      <c r="FBP70" s="56"/>
      <c r="FBQ70" s="56"/>
      <c r="FBR70" s="56"/>
      <c r="FBS70" s="56"/>
      <c r="FBT70" s="56"/>
      <c r="FBU70" s="56"/>
      <c r="FBV70" s="56"/>
      <c r="FBW70" s="56"/>
      <c r="FBX70" s="56"/>
      <c r="FBY70" s="56"/>
      <c r="FBZ70" s="56"/>
      <c r="FCA70" s="56"/>
      <c r="FCB70" s="56"/>
      <c r="FCC70" s="56"/>
      <c r="FCD70" s="56"/>
      <c r="FCE70" s="56"/>
      <c r="FCF70" s="56"/>
      <c r="FCG70" s="56"/>
      <c r="FCH70" s="56"/>
      <c r="FCI70" s="56"/>
      <c r="FCJ70" s="56"/>
      <c r="FCK70" s="56"/>
      <c r="FCL70" s="56"/>
      <c r="FCM70" s="56"/>
      <c r="FCN70" s="56"/>
      <c r="FCO70" s="56"/>
      <c r="FCP70" s="56"/>
      <c r="FCQ70" s="56"/>
      <c r="FCR70" s="56"/>
      <c r="FCS70" s="56"/>
      <c r="FCT70" s="56"/>
      <c r="FCU70" s="56"/>
      <c r="FCV70" s="56"/>
      <c r="FCW70" s="56"/>
      <c r="FCX70" s="56"/>
      <c r="FCY70" s="56"/>
      <c r="FCZ70" s="56"/>
      <c r="FDA70" s="56"/>
      <c r="FDB70" s="56"/>
      <c r="FDC70" s="56"/>
      <c r="FDD70" s="56"/>
      <c r="FDE70" s="56"/>
      <c r="FDF70" s="56"/>
      <c r="FDG70" s="56"/>
      <c r="FDH70" s="56"/>
      <c r="FDI70" s="56"/>
      <c r="FDJ70" s="56"/>
      <c r="FDK70" s="56"/>
      <c r="FDL70" s="56"/>
      <c r="FDM70" s="56"/>
      <c r="FDN70" s="56"/>
      <c r="FDO70" s="56"/>
      <c r="FDP70" s="56"/>
      <c r="FDQ70" s="56"/>
      <c r="FDR70" s="56"/>
      <c r="FDS70" s="56"/>
      <c r="FDT70" s="56"/>
      <c r="FDU70" s="56"/>
      <c r="FDV70" s="56"/>
      <c r="FDW70" s="56"/>
      <c r="FDX70" s="56"/>
      <c r="FDY70" s="56"/>
      <c r="FDZ70" s="56"/>
      <c r="FEA70" s="56"/>
      <c r="FEB70" s="56"/>
      <c r="FEC70" s="56"/>
      <c r="FED70" s="56"/>
      <c r="FEE70" s="56"/>
      <c r="FEF70" s="56"/>
      <c r="FEG70" s="56"/>
      <c r="FEH70" s="56"/>
      <c r="FEI70" s="56"/>
      <c r="FEJ70" s="56"/>
      <c r="FEK70" s="56"/>
      <c r="FEL70" s="56"/>
      <c r="FEM70" s="56"/>
      <c r="FEN70" s="56"/>
      <c r="FEO70" s="56"/>
      <c r="FEP70" s="56"/>
      <c r="FEQ70" s="56"/>
      <c r="FER70" s="56"/>
      <c r="FES70" s="56"/>
      <c r="FET70" s="56"/>
      <c r="FEU70" s="56"/>
      <c r="FEV70" s="56"/>
      <c r="FEW70" s="56"/>
      <c r="FEX70" s="56"/>
      <c r="FEY70" s="56"/>
      <c r="FEZ70" s="56"/>
      <c r="FFA70" s="56"/>
      <c r="FFB70" s="56"/>
      <c r="FFC70" s="56"/>
      <c r="FFD70" s="56"/>
      <c r="FFE70" s="56"/>
      <c r="FFF70" s="56"/>
      <c r="FFG70" s="56"/>
      <c r="FFH70" s="56"/>
      <c r="FFI70" s="56"/>
      <c r="FFJ70" s="56"/>
      <c r="FFK70" s="56"/>
      <c r="FFL70" s="56"/>
      <c r="FFM70" s="56"/>
      <c r="FFN70" s="56"/>
      <c r="FFO70" s="56"/>
      <c r="FFP70" s="56"/>
      <c r="FFQ70" s="56"/>
      <c r="FFR70" s="56"/>
      <c r="FFS70" s="56"/>
      <c r="FFT70" s="56"/>
      <c r="FFU70" s="56"/>
      <c r="FFV70" s="56"/>
      <c r="FFW70" s="56"/>
      <c r="FFX70" s="56"/>
      <c r="FFY70" s="56"/>
      <c r="FFZ70" s="56"/>
      <c r="FGA70" s="56"/>
      <c r="FGB70" s="56"/>
      <c r="FGC70" s="56"/>
      <c r="FGD70" s="56"/>
      <c r="FGE70" s="56"/>
      <c r="FGF70" s="56"/>
      <c r="FGG70" s="56"/>
      <c r="FGH70" s="56"/>
      <c r="FGI70" s="56"/>
      <c r="FGJ70" s="56"/>
      <c r="FGK70" s="56"/>
      <c r="FGL70" s="56"/>
      <c r="FGM70" s="56"/>
      <c r="FGN70" s="56"/>
      <c r="FGO70" s="56"/>
      <c r="FGP70" s="56"/>
      <c r="FGQ70" s="56"/>
      <c r="FGR70" s="56"/>
      <c r="FGS70" s="56"/>
      <c r="FGT70" s="56"/>
      <c r="FGU70" s="56"/>
      <c r="FGV70" s="56"/>
      <c r="FGW70" s="56"/>
      <c r="FGX70" s="56"/>
      <c r="FGY70" s="56"/>
      <c r="FGZ70" s="56"/>
      <c r="FHA70" s="56"/>
      <c r="FHB70" s="56"/>
      <c r="FHC70" s="56"/>
      <c r="FHD70" s="56"/>
      <c r="FHE70" s="56"/>
      <c r="FHF70" s="56"/>
      <c r="FHG70" s="56"/>
      <c r="FHH70" s="56"/>
      <c r="FHI70" s="56"/>
      <c r="FHJ70" s="56"/>
      <c r="FHK70" s="56"/>
      <c r="FHL70" s="56"/>
      <c r="FHM70" s="56"/>
      <c r="FHN70" s="56"/>
      <c r="FHO70" s="56"/>
      <c r="FHP70" s="56"/>
      <c r="FHQ70" s="56"/>
      <c r="FHR70" s="56"/>
      <c r="FHS70" s="56"/>
      <c r="FHT70" s="56"/>
      <c r="FHU70" s="56"/>
      <c r="FHV70" s="56"/>
      <c r="FHW70" s="56"/>
      <c r="FHX70" s="56"/>
      <c r="FHY70" s="56"/>
      <c r="FHZ70" s="56"/>
      <c r="FIA70" s="56"/>
      <c r="FIB70" s="56"/>
      <c r="FIC70" s="56"/>
      <c r="FID70" s="56"/>
      <c r="FIE70" s="56"/>
      <c r="FIF70" s="56"/>
      <c r="FIG70" s="56"/>
      <c r="FIH70" s="56"/>
      <c r="FII70" s="56"/>
      <c r="FIJ70" s="56"/>
      <c r="FIK70" s="56"/>
      <c r="FIL70" s="56"/>
      <c r="FIM70" s="56"/>
      <c r="FIN70" s="56"/>
      <c r="FIO70" s="56"/>
      <c r="FIP70" s="56"/>
      <c r="FIQ70" s="56"/>
      <c r="FIR70" s="56"/>
      <c r="FIS70" s="56"/>
      <c r="FIT70" s="56"/>
      <c r="FIU70" s="56"/>
      <c r="FIV70" s="56"/>
      <c r="FIW70" s="56"/>
      <c r="FIX70" s="56"/>
      <c r="FIY70" s="56"/>
      <c r="FIZ70" s="56"/>
      <c r="FJA70" s="56"/>
      <c r="FJB70" s="56"/>
      <c r="FJC70" s="56"/>
      <c r="FJD70" s="56"/>
      <c r="FJE70" s="56"/>
      <c r="FJF70" s="56"/>
      <c r="FJG70" s="56"/>
      <c r="FJH70" s="56"/>
      <c r="FJI70" s="56"/>
      <c r="FJJ70" s="56"/>
      <c r="FJK70" s="56"/>
      <c r="FJL70" s="56"/>
      <c r="FJM70" s="56"/>
      <c r="FJN70" s="56"/>
      <c r="FJO70" s="56"/>
      <c r="FJP70" s="56"/>
      <c r="FJQ70" s="56"/>
      <c r="FJR70" s="56"/>
      <c r="FJS70" s="56"/>
      <c r="FJT70" s="56"/>
      <c r="FJU70" s="56"/>
      <c r="FJV70" s="56"/>
      <c r="FJW70" s="56"/>
      <c r="FJX70" s="56"/>
      <c r="FJY70" s="56"/>
      <c r="FJZ70" s="56"/>
      <c r="FKA70" s="56"/>
      <c r="FKB70" s="56"/>
      <c r="FKC70" s="56"/>
      <c r="FKD70" s="56"/>
      <c r="FKE70" s="56"/>
      <c r="FKF70" s="56"/>
      <c r="FKG70" s="56"/>
      <c r="FKH70" s="56"/>
      <c r="FKI70" s="56"/>
      <c r="FKJ70" s="56"/>
      <c r="FKK70" s="56"/>
      <c r="FKL70" s="56"/>
      <c r="FKM70" s="56"/>
      <c r="FKN70" s="56"/>
      <c r="FKO70" s="56"/>
      <c r="FKP70" s="56"/>
      <c r="FKQ70" s="56"/>
      <c r="FKR70" s="56"/>
      <c r="FKS70" s="56"/>
      <c r="FKT70" s="56"/>
      <c r="FKU70" s="56"/>
      <c r="FKV70" s="56"/>
      <c r="FKW70" s="56"/>
      <c r="FKX70" s="56"/>
      <c r="FKY70" s="56"/>
      <c r="FKZ70" s="56"/>
      <c r="FLA70" s="56"/>
      <c r="FLB70" s="56"/>
      <c r="FLC70" s="56"/>
      <c r="FLD70" s="56"/>
      <c r="FLE70" s="56"/>
      <c r="FLF70" s="56"/>
      <c r="FLG70" s="56"/>
      <c r="FLH70" s="56"/>
      <c r="FLI70" s="56"/>
      <c r="FLJ70" s="56"/>
      <c r="FLK70" s="56"/>
      <c r="FLL70" s="56"/>
      <c r="FLM70" s="56"/>
      <c r="FLN70" s="56"/>
      <c r="FLO70" s="56"/>
      <c r="FLP70" s="56"/>
      <c r="FLQ70" s="56"/>
      <c r="FLR70" s="56"/>
      <c r="FLS70" s="56"/>
      <c r="FLT70" s="56"/>
      <c r="FLU70" s="56"/>
      <c r="FLV70" s="56"/>
      <c r="FLW70" s="56"/>
      <c r="FLX70" s="56"/>
      <c r="FLY70" s="56"/>
      <c r="FLZ70" s="56"/>
      <c r="FMA70" s="56"/>
      <c r="FMB70" s="56"/>
      <c r="FMC70" s="56"/>
      <c r="FMD70" s="56"/>
      <c r="FME70" s="56"/>
      <c r="FMF70" s="56"/>
      <c r="FMG70" s="56"/>
      <c r="FMH70" s="56"/>
      <c r="FMI70" s="56"/>
      <c r="FMJ70" s="56"/>
      <c r="FMK70" s="56"/>
      <c r="FML70" s="56"/>
      <c r="FMM70" s="56"/>
      <c r="FMN70" s="56"/>
      <c r="FMO70" s="56"/>
      <c r="FMP70" s="56"/>
      <c r="FMQ70" s="56"/>
      <c r="FMR70" s="56"/>
      <c r="FMS70" s="56"/>
      <c r="FMT70" s="56"/>
      <c r="FMU70" s="56"/>
      <c r="FMV70" s="56"/>
      <c r="FMW70" s="56"/>
      <c r="FMX70" s="56"/>
      <c r="FMY70" s="56"/>
      <c r="FMZ70" s="56"/>
      <c r="FNA70" s="56"/>
      <c r="FNB70" s="56"/>
      <c r="FNC70" s="56"/>
      <c r="FND70" s="56"/>
      <c r="FNE70" s="56"/>
      <c r="FNF70" s="56"/>
      <c r="FNG70" s="56"/>
      <c r="FNH70" s="56"/>
      <c r="FNI70" s="56"/>
      <c r="FNJ70" s="56"/>
      <c r="FNK70" s="56"/>
      <c r="FNL70" s="56"/>
      <c r="FNM70" s="56"/>
      <c r="FNN70" s="56"/>
      <c r="FNO70" s="56"/>
      <c r="FNP70" s="56"/>
      <c r="FNQ70" s="56"/>
      <c r="FNR70" s="56"/>
      <c r="FNS70" s="56"/>
      <c r="FNT70" s="56"/>
      <c r="FNU70" s="56"/>
      <c r="FNV70" s="56"/>
      <c r="FNW70" s="56"/>
      <c r="FNX70" s="56"/>
      <c r="FNY70" s="56"/>
      <c r="FNZ70" s="56"/>
      <c r="FOA70" s="56"/>
      <c r="FOB70" s="56"/>
      <c r="FOC70" s="56"/>
      <c r="FOD70" s="56"/>
      <c r="FOE70" s="56"/>
      <c r="FOF70" s="56"/>
      <c r="FOG70" s="56"/>
      <c r="FOH70" s="56"/>
      <c r="FOI70" s="56"/>
      <c r="FOJ70" s="56"/>
      <c r="FOK70" s="56"/>
      <c r="FOL70" s="56"/>
      <c r="FOM70" s="56"/>
      <c r="FON70" s="56"/>
      <c r="FOO70" s="56"/>
      <c r="FOP70" s="56"/>
      <c r="FOQ70" s="56"/>
      <c r="FOR70" s="56"/>
      <c r="FOS70" s="56"/>
      <c r="FOT70" s="56"/>
      <c r="FOU70" s="56"/>
      <c r="FOV70" s="56"/>
      <c r="FOW70" s="56"/>
      <c r="FOX70" s="56"/>
      <c r="FOY70" s="56"/>
      <c r="FOZ70" s="56"/>
      <c r="FPA70" s="56"/>
      <c r="FPB70" s="56"/>
      <c r="FPC70" s="56"/>
      <c r="FPD70" s="56"/>
      <c r="FPE70" s="56"/>
      <c r="FPF70" s="56"/>
      <c r="FPG70" s="56"/>
      <c r="FPH70" s="56"/>
      <c r="FPI70" s="56"/>
      <c r="FPJ70" s="56"/>
      <c r="FPK70" s="56"/>
      <c r="FPL70" s="56"/>
      <c r="FPM70" s="56"/>
      <c r="FPN70" s="56"/>
      <c r="FPO70" s="56"/>
      <c r="FPP70" s="56"/>
      <c r="FPQ70" s="56"/>
      <c r="FPR70" s="56"/>
      <c r="FPS70" s="56"/>
      <c r="FPT70" s="56"/>
      <c r="FPU70" s="56"/>
      <c r="FPV70" s="56"/>
      <c r="FPW70" s="56"/>
      <c r="FPX70" s="56"/>
      <c r="FPY70" s="56"/>
      <c r="FPZ70" s="56"/>
      <c r="FQA70" s="56"/>
      <c r="FQB70" s="56"/>
      <c r="FQC70" s="56"/>
      <c r="FQD70" s="56"/>
      <c r="FQE70" s="56"/>
      <c r="FQF70" s="56"/>
      <c r="FQG70" s="56"/>
      <c r="FQH70" s="56"/>
      <c r="FQI70" s="56"/>
      <c r="FQJ70" s="56"/>
      <c r="FQK70" s="56"/>
      <c r="FQL70" s="56"/>
      <c r="FQM70" s="56"/>
      <c r="FQN70" s="56"/>
      <c r="FQO70" s="56"/>
      <c r="FQP70" s="56"/>
      <c r="FQQ70" s="56"/>
      <c r="FQR70" s="56"/>
      <c r="FQS70" s="56"/>
      <c r="FQT70" s="56"/>
      <c r="FQU70" s="56"/>
      <c r="FQV70" s="56"/>
      <c r="FQW70" s="56"/>
      <c r="FQX70" s="56"/>
      <c r="FQY70" s="56"/>
      <c r="FQZ70" s="56"/>
      <c r="FRA70" s="56"/>
      <c r="FRB70" s="56"/>
      <c r="FRC70" s="56"/>
      <c r="FRD70" s="56"/>
      <c r="FRE70" s="56"/>
      <c r="FRF70" s="56"/>
      <c r="FRG70" s="56"/>
      <c r="FRH70" s="56"/>
      <c r="FRI70" s="56"/>
      <c r="FRJ70" s="56"/>
      <c r="FRK70" s="56"/>
      <c r="FRL70" s="56"/>
      <c r="FRM70" s="56"/>
      <c r="FRN70" s="56"/>
      <c r="FRO70" s="56"/>
      <c r="FRP70" s="56"/>
      <c r="FRQ70" s="56"/>
      <c r="FRR70" s="56"/>
      <c r="FRS70" s="56"/>
      <c r="FRT70" s="56"/>
      <c r="FRU70" s="56"/>
      <c r="FRV70" s="56"/>
      <c r="FRW70" s="56"/>
      <c r="FRX70" s="56"/>
      <c r="FRY70" s="56"/>
      <c r="FRZ70" s="56"/>
      <c r="FSA70" s="56"/>
      <c r="FSB70" s="56"/>
      <c r="FSC70" s="56"/>
      <c r="FSD70" s="56"/>
      <c r="FSE70" s="56"/>
      <c r="FSF70" s="56"/>
      <c r="FSG70" s="56"/>
      <c r="FSH70" s="56"/>
      <c r="FSI70" s="56"/>
      <c r="FSJ70" s="56"/>
      <c r="FSK70" s="56"/>
      <c r="FSL70" s="56"/>
      <c r="FSM70" s="56"/>
      <c r="FSN70" s="56"/>
      <c r="FSO70" s="56"/>
      <c r="FSP70" s="56"/>
      <c r="FSQ70" s="56"/>
      <c r="FSR70" s="56"/>
      <c r="FSS70" s="56"/>
      <c r="FST70" s="56"/>
      <c r="FSU70" s="56"/>
      <c r="FSV70" s="56"/>
      <c r="FSW70" s="56"/>
      <c r="FSX70" s="56"/>
      <c r="FSY70" s="56"/>
      <c r="FSZ70" s="56"/>
      <c r="FTA70" s="56"/>
      <c r="FTB70" s="56"/>
      <c r="FTC70" s="56"/>
      <c r="FTD70" s="56"/>
      <c r="FTE70" s="56"/>
      <c r="FTF70" s="56"/>
      <c r="FTG70" s="56"/>
      <c r="FTH70" s="56"/>
      <c r="FTI70" s="56"/>
      <c r="FTJ70" s="56"/>
      <c r="FTK70" s="56"/>
      <c r="FTL70" s="56"/>
      <c r="FTM70" s="56"/>
      <c r="FTN70" s="56"/>
      <c r="FTO70" s="56"/>
      <c r="FTP70" s="56"/>
      <c r="FTQ70" s="56"/>
      <c r="FTR70" s="56"/>
      <c r="FTS70" s="56"/>
      <c r="FTT70" s="56"/>
      <c r="FTU70" s="56"/>
      <c r="FTV70" s="56"/>
      <c r="FTW70" s="56"/>
      <c r="FTX70" s="56"/>
      <c r="FTY70" s="56"/>
      <c r="FTZ70" s="56"/>
      <c r="FUA70" s="56"/>
      <c r="FUB70" s="56"/>
      <c r="FUC70" s="56"/>
      <c r="FUD70" s="56"/>
      <c r="FUE70" s="56"/>
      <c r="FUF70" s="56"/>
      <c r="FUG70" s="56"/>
      <c r="FUH70" s="56"/>
      <c r="FUI70" s="56"/>
      <c r="FUJ70" s="56"/>
      <c r="FUK70" s="56"/>
      <c r="FUL70" s="56"/>
      <c r="FUM70" s="56"/>
      <c r="FUN70" s="56"/>
      <c r="FUO70" s="56"/>
      <c r="FUP70" s="56"/>
      <c r="FUQ70" s="56"/>
      <c r="FUR70" s="56"/>
      <c r="FUS70" s="56"/>
      <c r="FUT70" s="56"/>
      <c r="FUU70" s="56"/>
      <c r="FUV70" s="56"/>
      <c r="FUW70" s="56"/>
      <c r="FUX70" s="56"/>
      <c r="FUY70" s="56"/>
      <c r="FUZ70" s="56"/>
      <c r="FVA70" s="56"/>
      <c r="FVB70" s="56"/>
      <c r="FVC70" s="56"/>
      <c r="FVD70" s="56"/>
      <c r="FVE70" s="56"/>
      <c r="FVF70" s="56"/>
      <c r="FVG70" s="56"/>
      <c r="FVH70" s="56"/>
      <c r="FVI70" s="56"/>
      <c r="FVJ70" s="56"/>
      <c r="FVK70" s="56"/>
      <c r="FVL70" s="56"/>
      <c r="FVM70" s="56"/>
      <c r="FVN70" s="56"/>
      <c r="FVO70" s="56"/>
      <c r="FVP70" s="56"/>
      <c r="FVQ70" s="56"/>
      <c r="FVR70" s="56"/>
      <c r="FVS70" s="56"/>
      <c r="FVT70" s="56"/>
      <c r="FVU70" s="56"/>
      <c r="FVV70" s="56"/>
      <c r="FVW70" s="56"/>
      <c r="FVX70" s="56"/>
      <c r="FVY70" s="56"/>
      <c r="FVZ70" s="56"/>
      <c r="FWA70" s="56"/>
      <c r="FWB70" s="56"/>
      <c r="FWC70" s="56"/>
      <c r="FWD70" s="56"/>
      <c r="FWE70" s="56"/>
      <c r="FWF70" s="56"/>
      <c r="FWG70" s="56"/>
      <c r="FWH70" s="56"/>
      <c r="FWI70" s="56"/>
      <c r="FWJ70" s="56"/>
      <c r="FWK70" s="56"/>
      <c r="FWL70" s="56"/>
      <c r="FWM70" s="56"/>
      <c r="FWN70" s="56"/>
      <c r="FWO70" s="56"/>
      <c r="FWP70" s="56"/>
      <c r="FWQ70" s="56"/>
      <c r="FWR70" s="56"/>
      <c r="FWS70" s="56"/>
      <c r="FWT70" s="56"/>
      <c r="FWU70" s="56"/>
      <c r="FWV70" s="56"/>
      <c r="FWW70" s="56"/>
      <c r="FWX70" s="56"/>
      <c r="FWY70" s="56"/>
      <c r="FWZ70" s="56"/>
      <c r="FXA70" s="56"/>
      <c r="FXB70" s="56"/>
      <c r="FXC70" s="56"/>
      <c r="FXD70" s="56"/>
      <c r="FXE70" s="56"/>
      <c r="FXF70" s="56"/>
      <c r="FXG70" s="56"/>
      <c r="FXH70" s="56"/>
      <c r="FXI70" s="56"/>
      <c r="FXJ70" s="56"/>
      <c r="FXK70" s="56"/>
      <c r="FXL70" s="56"/>
      <c r="FXM70" s="56"/>
      <c r="FXN70" s="56"/>
      <c r="FXO70" s="56"/>
      <c r="FXP70" s="56"/>
      <c r="FXQ70" s="56"/>
      <c r="FXR70" s="56"/>
      <c r="FXS70" s="56"/>
      <c r="FXT70" s="56"/>
      <c r="FXU70" s="56"/>
      <c r="FXV70" s="56"/>
      <c r="FXW70" s="56"/>
      <c r="FXX70" s="56"/>
      <c r="FXY70" s="56"/>
      <c r="FXZ70" s="56"/>
      <c r="FYA70" s="56"/>
      <c r="FYB70" s="56"/>
      <c r="FYC70" s="56"/>
      <c r="FYD70" s="56"/>
      <c r="FYE70" s="56"/>
      <c r="FYF70" s="56"/>
      <c r="FYG70" s="56"/>
      <c r="FYH70" s="56"/>
      <c r="FYI70" s="56"/>
      <c r="FYJ70" s="56"/>
      <c r="FYK70" s="56"/>
      <c r="FYL70" s="56"/>
      <c r="FYM70" s="56"/>
      <c r="FYN70" s="56"/>
      <c r="FYO70" s="56"/>
      <c r="FYP70" s="56"/>
      <c r="FYQ70" s="56"/>
      <c r="FYR70" s="56"/>
      <c r="FYS70" s="56"/>
      <c r="FYT70" s="56"/>
      <c r="FYU70" s="56"/>
      <c r="FYV70" s="56"/>
      <c r="FYW70" s="56"/>
      <c r="FYX70" s="56"/>
      <c r="FYY70" s="56"/>
      <c r="FYZ70" s="56"/>
      <c r="FZA70" s="56"/>
      <c r="FZB70" s="56"/>
      <c r="FZC70" s="56"/>
      <c r="FZD70" s="56"/>
      <c r="FZE70" s="56"/>
      <c r="FZF70" s="56"/>
      <c r="FZG70" s="56"/>
      <c r="FZH70" s="56"/>
      <c r="FZI70" s="56"/>
      <c r="FZJ70" s="56"/>
      <c r="FZK70" s="56"/>
      <c r="FZL70" s="56"/>
      <c r="FZM70" s="56"/>
      <c r="FZN70" s="56"/>
      <c r="FZO70" s="56"/>
      <c r="FZP70" s="56"/>
      <c r="FZQ70" s="56"/>
      <c r="FZR70" s="56"/>
      <c r="FZS70" s="56"/>
      <c r="FZT70" s="56"/>
      <c r="FZU70" s="56"/>
      <c r="FZV70" s="56"/>
      <c r="FZW70" s="56"/>
      <c r="FZX70" s="56"/>
      <c r="FZY70" s="56"/>
      <c r="FZZ70" s="56"/>
      <c r="GAA70" s="56"/>
      <c r="GAB70" s="56"/>
      <c r="GAC70" s="56"/>
      <c r="GAD70" s="56"/>
      <c r="GAE70" s="56"/>
      <c r="GAF70" s="56"/>
      <c r="GAG70" s="56"/>
      <c r="GAH70" s="56"/>
      <c r="GAI70" s="56"/>
      <c r="GAJ70" s="56"/>
      <c r="GAK70" s="56"/>
      <c r="GAL70" s="56"/>
      <c r="GAM70" s="56"/>
      <c r="GAN70" s="56"/>
      <c r="GAO70" s="56"/>
      <c r="GAP70" s="56"/>
      <c r="GAQ70" s="56"/>
      <c r="GAR70" s="56"/>
      <c r="GAS70" s="56"/>
      <c r="GAT70" s="56"/>
      <c r="GAU70" s="56"/>
      <c r="GAV70" s="56"/>
      <c r="GAW70" s="56"/>
      <c r="GAX70" s="56"/>
      <c r="GAY70" s="56"/>
      <c r="GAZ70" s="56"/>
      <c r="GBA70" s="56"/>
      <c r="GBB70" s="56"/>
      <c r="GBC70" s="56"/>
      <c r="GBD70" s="56"/>
      <c r="GBE70" s="56"/>
      <c r="GBF70" s="56"/>
      <c r="GBG70" s="56"/>
      <c r="GBH70" s="56"/>
      <c r="GBI70" s="56"/>
      <c r="GBJ70" s="56"/>
      <c r="GBK70" s="56"/>
      <c r="GBL70" s="56"/>
      <c r="GBM70" s="56"/>
      <c r="GBN70" s="56"/>
      <c r="GBO70" s="56"/>
      <c r="GBP70" s="56"/>
      <c r="GBQ70" s="56"/>
      <c r="GBR70" s="56"/>
      <c r="GBS70" s="56"/>
      <c r="GBT70" s="56"/>
      <c r="GBU70" s="56"/>
      <c r="GBV70" s="56"/>
      <c r="GBW70" s="56"/>
      <c r="GBX70" s="56"/>
      <c r="GBY70" s="56"/>
      <c r="GBZ70" s="56"/>
      <c r="GCA70" s="56"/>
      <c r="GCB70" s="56"/>
      <c r="GCC70" s="56"/>
      <c r="GCD70" s="56"/>
      <c r="GCE70" s="56"/>
      <c r="GCF70" s="56"/>
      <c r="GCG70" s="56"/>
      <c r="GCH70" s="56"/>
      <c r="GCI70" s="56"/>
      <c r="GCJ70" s="56"/>
      <c r="GCK70" s="56"/>
      <c r="GCL70" s="56"/>
      <c r="GCM70" s="56"/>
      <c r="GCN70" s="56"/>
      <c r="GCO70" s="56"/>
      <c r="GCP70" s="56"/>
      <c r="GCQ70" s="56"/>
      <c r="GCR70" s="56"/>
      <c r="GCS70" s="56"/>
      <c r="GCT70" s="56"/>
      <c r="GCU70" s="56"/>
      <c r="GCV70" s="56"/>
      <c r="GCW70" s="56"/>
      <c r="GCX70" s="56"/>
      <c r="GCY70" s="56"/>
      <c r="GCZ70" s="56"/>
      <c r="GDA70" s="56"/>
      <c r="GDB70" s="56"/>
      <c r="GDC70" s="56"/>
      <c r="GDD70" s="56"/>
      <c r="GDE70" s="56"/>
      <c r="GDF70" s="56"/>
      <c r="GDG70" s="56"/>
      <c r="GDH70" s="56"/>
      <c r="GDI70" s="56"/>
      <c r="GDJ70" s="56"/>
      <c r="GDK70" s="56"/>
      <c r="GDL70" s="56"/>
      <c r="GDM70" s="56"/>
      <c r="GDN70" s="56"/>
      <c r="GDO70" s="56"/>
      <c r="GDP70" s="56"/>
      <c r="GDQ70" s="56"/>
      <c r="GDR70" s="56"/>
      <c r="GDS70" s="56"/>
      <c r="GDT70" s="56"/>
      <c r="GDU70" s="56"/>
      <c r="GDV70" s="56"/>
      <c r="GDW70" s="56"/>
      <c r="GDX70" s="56"/>
      <c r="GDY70" s="56"/>
      <c r="GDZ70" s="56"/>
      <c r="GEA70" s="56"/>
      <c r="GEB70" s="56"/>
      <c r="GEC70" s="56"/>
      <c r="GED70" s="56"/>
      <c r="GEE70" s="56"/>
      <c r="GEF70" s="56"/>
      <c r="GEG70" s="56"/>
      <c r="GEH70" s="56"/>
      <c r="GEI70" s="56"/>
      <c r="GEJ70" s="56"/>
      <c r="GEK70" s="56"/>
      <c r="GEL70" s="56"/>
      <c r="GEM70" s="56"/>
      <c r="GEN70" s="56"/>
      <c r="GEO70" s="56"/>
      <c r="GEP70" s="56"/>
      <c r="GEQ70" s="56"/>
      <c r="GER70" s="56"/>
      <c r="GES70" s="56"/>
      <c r="GET70" s="56"/>
      <c r="GEU70" s="56"/>
      <c r="GEV70" s="56"/>
      <c r="GEW70" s="56"/>
      <c r="GEX70" s="56"/>
      <c r="GEY70" s="56"/>
      <c r="GEZ70" s="56"/>
      <c r="GFA70" s="56"/>
      <c r="GFB70" s="56"/>
      <c r="GFC70" s="56"/>
      <c r="GFD70" s="56"/>
      <c r="GFE70" s="56"/>
      <c r="GFF70" s="56"/>
      <c r="GFG70" s="56"/>
      <c r="GFH70" s="56"/>
      <c r="GFI70" s="56"/>
      <c r="GFJ70" s="56"/>
      <c r="GFK70" s="56"/>
      <c r="GFL70" s="56"/>
      <c r="GFM70" s="56"/>
      <c r="GFN70" s="56"/>
      <c r="GFO70" s="56"/>
      <c r="GFP70" s="56"/>
      <c r="GFQ70" s="56"/>
      <c r="GFR70" s="56"/>
      <c r="GFS70" s="56"/>
      <c r="GFT70" s="56"/>
      <c r="GFU70" s="56"/>
      <c r="GFV70" s="56"/>
      <c r="GFW70" s="56"/>
      <c r="GFX70" s="56"/>
      <c r="GFY70" s="56"/>
      <c r="GFZ70" s="56"/>
      <c r="GGA70" s="56"/>
      <c r="GGB70" s="56"/>
      <c r="GGC70" s="56"/>
      <c r="GGD70" s="56"/>
      <c r="GGE70" s="56"/>
      <c r="GGF70" s="56"/>
      <c r="GGG70" s="56"/>
      <c r="GGH70" s="56"/>
      <c r="GGI70" s="56"/>
      <c r="GGJ70" s="56"/>
      <c r="GGK70" s="56"/>
      <c r="GGL70" s="56"/>
      <c r="GGM70" s="56"/>
      <c r="GGN70" s="56"/>
      <c r="GGO70" s="56"/>
      <c r="GGP70" s="56"/>
      <c r="GGQ70" s="56"/>
      <c r="GGR70" s="56"/>
      <c r="GGS70" s="56"/>
      <c r="GGT70" s="56"/>
      <c r="GGU70" s="56"/>
      <c r="GGV70" s="56"/>
      <c r="GGW70" s="56"/>
      <c r="GGX70" s="56"/>
      <c r="GGY70" s="56"/>
      <c r="GGZ70" s="56"/>
      <c r="GHA70" s="56"/>
      <c r="GHB70" s="56"/>
      <c r="GHC70" s="56"/>
      <c r="GHD70" s="56"/>
      <c r="GHE70" s="56"/>
      <c r="GHF70" s="56"/>
      <c r="GHG70" s="56"/>
      <c r="GHH70" s="56"/>
      <c r="GHI70" s="56"/>
      <c r="GHJ70" s="56"/>
      <c r="GHK70" s="56"/>
      <c r="GHL70" s="56"/>
      <c r="GHM70" s="56"/>
      <c r="GHN70" s="56"/>
      <c r="GHO70" s="56"/>
      <c r="GHP70" s="56"/>
      <c r="GHQ70" s="56"/>
      <c r="GHR70" s="56"/>
      <c r="GHS70" s="56"/>
      <c r="GHT70" s="56"/>
      <c r="GHU70" s="56"/>
      <c r="GHV70" s="56"/>
      <c r="GHW70" s="56"/>
      <c r="GHX70" s="56"/>
      <c r="GHY70" s="56"/>
      <c r="GHZ70" s="56"/>
      <c r="GIA70" s="56"/>
      <c r="GIB70" s="56"/>
      <c r="GIC70" s="56"/>
      <c r="GID70" s="56"/>
      <c r="GIE70" s="56"/>
      <c r="GIF70" s="56"/>
      <c r="GIG70" s="56"/>
      <c r="GIH70" s="56"/>
      <c r="GII70" s="56"/>
      <c r="GIJ70" s="56"/>
      <c r="GIK70" s="56"/>
      <c r="GIL70" s="56"/>
      <c r="GIM70" s="56"/>
      <c r="GIN70" s="56"/>
      <c r="GIO70" s="56"/>
      <c r="GIP70" s="56"/>
      <c r="GIQ70" s="56"/>
      <c r="GIR70" s="56"/>
      <c r="GIS70" s="56"/>
      <c r="GIT70" s="56"/>
      <c r="GIU70" s="56"/>
      <c r="GIV70" s="56"/>
      <c r="GIW70" s="56"/>
      <c r="GIX70" s="56"/>
      <c r="GIY70" s="56"/>
      <c r="GIZ70" s="56"/>
      <c r="GJA70" s="56"/>
      <c r="GJB70" s="56"/>
      <c r="GJC70" s="56"/>
      <c r="GJD70" s="56"/>
      <c r="GJE70" s="56"/>
      <c r="GJF70" s="56"/>
      <c r="GJG70" s="56"/>
      <c r="GJH70" s="56"/>
      <c r="GJI70" s="56"/>
      <c r="GJJ70" s="56"/>
      <c r="GJK70" s="56"/>
      <c r="GJL70" s="56"/>
      <c r="GJM70" s="56"/>
      <c r="GJN70" s="56"/>
      <c r="GJO70" s="56"/>
      <c r="GJP70" s="56"/>
      <c r="GJQ70" s="56"/>
      <c r="GJR70" s="56"/>
      <c r="GJS70" s="56"/>
      <c r="GJT70" s="56"/>
      <c r="GJU70" s="56"/>
      <c r="GJV70" s="56"/>
      <c r="GJW70" s="56"/>
      <c r="GJX70" s="56"/>
      <c r="GJY70" s="56"/>
      <c r="GJZ70" s="56"/>
      <c r="GKA70" s="56"/>
      <c r="GKB70" s="56"/>
      <c r="GKC70" s="56"/>
      <c r="GKD70" s="56"/>
      <c r="GKE70" s="56"/>
      <c r="GKF70" s="56"/>
      <c r="GKG70" s="56"/>
      <c r="GKH70" s="56"/>
      <c r="GKI70" s="56"/>
      <c r="GKJ70" s="56"/>
      <c r="GKK70" s="56"/>
      <c r="GKL70" s="56"/>
      <c r="GKM70" s="56"/>
      <c r="GKN70" s="56"/>
      <c r="GKO70" s="56"/>
      <c r="GKP70" s="56"/>
      <c r="GKQ70" s="56"/>
      <c r="GKR70" s="56"/>
      <c r="GKS70" s="56"/>
      <c r="GKT70" s="56"/>
      <c r="GKU70" s="56"/>
      <c r="GKV70" s="56"/>
      <c r="GKW70" s="56"/>
      <c r="GKX70" s="56"/>
      <c r="GKY70" s="56"/>
      <c r="GKZ70" s="56"/>
      <c r="GLA70" s="56"/>
      <c r="GLB70" s="56"/>
      <c r="GLC70" s="56"/>
      <c r="GLD70" s="56"/>
      <c r="GLE70" s="56"/>
      <c r="GLF70" s="56"/>
      <c r="GLG70" s="56"/>
      <c r="GLH70" s="56"/>
      <c r="GLI70" s="56"/>
      <c r="GLJ70" s="56"/>
      <c r="GLK70" s="56"/>
      <c r="GLL70" s="56"/>
      <c r="GLM70" s="56"/>
      <c r="GLN70" s="56"/>
      <c r="GLO70" s="56"/>
      <c r="GLP70" s="56"/>
      <c r="GLQ70" s="56"/>
      <c r="GLR70" s="56"/>
      <c r="GLS70" s="56"/>
      <c r="GLT70" s="56"/>
      <c r="GLU70" s="56"/>
      <c r="GLV70" s="56"/>
      <c r="GLW70" s="56"/>
      <c r="GLX70" s="56"/>
      <c r="GLY70" s="56"/>
      <c r="GLZ70" s="56"/>
      <c r="GMA70" s="56"/>
      <c r="GMB70" s="56"/>
      <c r="GMC70" s="56"/>
      <c r="GMD70" s="56"/>
      <c r="GME70" s="56"/>
      <c r="GMF70" s="56"/>
      <c r="GMG70" s="56"/>
      <c r="GMH70" s="56"/>
      <c r="GMI70" s="56"/>
      <c r="GMJ70" s="56"/>
      <c r="GMK70" s="56"/>
      <c r="GML70" s="56"/>
      <c r="GMM70" s="56"/>
      <c r="GMN70" s="56"/>
      <c r="GMO70" s="56"/>
      <c r="GMP70" s="56"/>
      <c r="GMQ70" s="56"/>
      <c r="GMR70" s="56"/>
      <c r="GMS70" s="56"/>
      <c r="GMT70" s="56"/>
      <c r="GMU70" s="56"/>
      <c r="GMV70" s="56"/>
      <c r="GMW70" s="56"/>
      <c r="GMX70" s="56"/>
      <c r="GMY70" s="56"/>
      <c r="GMZ70" s="56"/>
      <c r="GNA70" s="56"/>
      <c r="GNB70" s="56"/>
      <c r="GNC70" s="56"/>
      <c r="GND70" s="56"/>
      <c r="GNE70" s="56"/>
      <c r="GNF70" s="56"/>
      <c r="GNG70" s="56"/>
      <c r="GNH70" s="56"/>
      <c r="GNI70" s="56"/>
      <c r="GNJ70" s="56"/>
      <c r="GNK70" s="56"/>
      <c r="GNL70" s="56"/>
      <c r="GNM70" s="56"/>
      <c r="GNN70" s="56"/>
      <c r="GNO70" s="56"/>
      <c r="GNP70" s="56"/>
      <c r="GNQ70" s="56"/>
      <c r="GNR70" s="56"/>
      <c r="GNS70" s="56"/>
      <c r="GNT70" s="56"/>
      <c r="GNU70" s="56"/>
      <c r="GNV70" s="56"/>
      <c r="GNW70" s="56"/>
      <c r="GNX70" s="56"/>
      <c r="GNY70" s="56"/>
      <c r="GNZ70" s="56"/>
      <c r="GOA70" s="56"/>
      <c r="GOB70" s="56"/>
      <c r="GOC70" s="56"/>
      <c r="GOD70" s="56"/>
      <c r="GOE70" s="56"/>
      <c r="GOF70" s="56"/>
      <c r="GOG70" s="56"/>
      <c r="GOH70" s="56"/>
      <c r="GOI70" s="56"/>
      <c r="GOJ70" s="56"/>
      <c r="GOK70" s="56"/>
      <c r="GOL70" s="56"/>
      <c r="GOM70" s="56"/>
      <c r="GON70" s="56"/>
      <c r="GOO70" s="56"/>
      <c r="GOP70" s="56"/>
      <c r="GOQ70" s="56"/>
      <c r="GOR70" s="56"/>
      <c r="GOS70" s="56"/>
      <c r="GOT70" s="56"/>
      <c r="GOU70" s="56"/>
      <c r="GOV70" s="56"/>
      <c r="GOW70" s="56"/>
      <c r="GOX70" s="56"/>
      <c r="GOY70" s="56"/>
      <c r="GOZ70" s="56"/>
      <c r="GPA70" s="56"/>
      <c r="GPB70" s="56"/>
      <c r="GPC70" s="56"/>
      <c r="GPD70" s="56"/>
      <c r="GPE70" s="56"/>
      <c r="GPF70" s="56"/>
      <c r="GPG70" s="56"/>
      <c r="GPH70" s="56"/>
      <c r="GPI70" s="56"/>
      <c r="GPJ70" s="56"/>
      <c r="GPK70" s="56"/>
      <c r="GPL70" s="56"/>
      <c r="GPM70" s="56"/>
      <c r="GPN70" s="56"/>
      <c r="GPO70" s="56"/>
      <c r="GPP70" s="56"/>
      <c r="GPQ70" s="56"/>
      <c r="GPR70" s="56"/>
      <c r="GPS70" s="56"/>
      <c r="GPT70" s="56"/>
      <c r="GPU70" s="56"/>
      <c r="GPV70" s="56"/>
      <c r="GPW70" s="56"/>
      <c r="GPX70" s="56"/>
      <c r="GPY70" s="56"/>
      <c r="GPZ70" s="56"/>
      <c r="GQA70" s="56"/>
      <c r="GQB70" s="56"/>
      <c r="GQC70" s="56"/>
      <c r="GQD70" s="56"/>
      <c r="GQE70" s="56"/>
      <c r="GQF70" s="56"/>
      <c r="GQG70" s="56"/>
      <c r="GQH70" s="56"/>
      <c r="GQI70" s="56"/>
      <c r="GQJ70" s="56"/>
      <c r="GQK70" s="56"/>
      <c r="GQL70" s="56"/>
      <c r="GQM70" s="56"/>
      <c r="GQN70" s="56"/>
      <c r="GQO70" s="56"/>
      <c r="GQP70" s="56"/>
      <c r="GQQ70" s="56"/>
      <c r="GQR70" s="56"/>
      <c r="GQS70" s="56"/>
      <c r="GQT70" s="56"/>
      <c r="GQU70" s="56"/>
      <c r="GQV70" s="56"/>
      <c r="GQW70" s="56"/>
      <c r="GQX70" s="56"/>
      <c r="GQY70" s="56"/>
      <c r="GQZ70" s="56"/>
      <c r="GRA70" s="56"/>
      <c r="GRB70" s="56"/>
      <c r="GRC70" s="56"/>
      <c r="GRD70" s="56"/>
      <c r="GRE70" s="56"/>
      <c r="GRF70" s="56"/>
      <c r="GRG70" s="56"/>
      <c r="GRH70" s="56"/>
      <c r="GRI70" s="56"/>
      <c r="GRJ70" s="56"/>
      <c r="GRK70" s="56"/>
      <c r="GRL70" s="56"/>
      <c r="GRM70" s="56"/>
      <c r="GRN70" s="56"/>
      <c r="GRO70" s="56"/>
      <c r="GRP70" s="56"/>
      <c r="GRQ70" s="56"/>
      <c r="GRR70" s="56"/>
      <c r="GRS70" s="56"/>
      <c r="GRT70" s="56"/>
      <c r="GRU70" s="56"/>
      <c r="GRV70" s="56"/>
      <c r="GRW70" s="56"/>
      <c r="GRX70" s="56"/>
      <c r="GRY70" s="56"/>
      <c r="GRZ70" s="56"/>
      <c r="GSA70" s="56"/>
      <c r="GSB70" s="56"/>
      <c r="GSC70" s="56"/>
      <c r="GSD70" s="56"/>
      <c r="GSE70" s="56"/>
      <c r="GSF70" s="56"/>
      <c r="GSG70" s="56"/>
      <c r="GSH70" s="56"/>
      <c r="GSI70" s="56"/>
      <c r="GSJ70" s="56"/>
      <c r="GSK70" s="56"/>
      <c r="GSL70" s="56"/>
      <c r="GSM70" s="56"/>
      <c r="GSN70" s="56"/>
      <c r="GSO70" s="56"/>
      <c r="GSP70" s="56"/>
      <c r="GSQ70" s="56"/>
      <c r="GSR70" s="56"/>
      <c r="GSS70" s="56"/>
      <c r="GST70" s="56"/>
      <c r="GSU70" s="56"/>
      <c r="GSV70" s="56"/>
      <c r="GSW70" s="56"/>
      <c r="GSX70" s="56"/>
      <c r="GSY70" s="56"/>
      <c r="GSZ70" s="56"/>
      <c r="GTA70" s="56"/>
      <c r="GTB70" s="56"/>
      <c r="GTC70" s="56"/>
      <c r="GTD70" s="56"/>
      <c r="GTE70" s="56"/>
      <c r="GTF70" s="56"/>
      <c r="GTG70" s="56"/>
      <c r="GTH70" s="56"/>
      <c r="GTI70" s="56"/>
      <c r="GTJ70" s="56"/>
      <c r="GTK70" s="56"/>
      <c r="GTL70" s="56"/>
      <c r="GTM70" s="56"/>
      <c r="GTN70" s="56"/>
      <c r="GTO70" s="56"/>
      <c r="GTP70" s="56"/>
      <c r="GTQ70" s="56"/>
      <c r="GTR70" s="56"/>
      <c r="GTS70" s="56"/>
      <c r="GTT70" s="56"/>
      <c r="GTU70" s="56"/>
      <c r="GTV70" s="56"/>
      <c r="GTW70" s="56"/>
      <c r="GTX70" s="56"/>
      <c r="GTY70" s="56"/>
      <c r="GTZ70" s="56"/>
      <c r="GUA70" s="56"/>
      <c r="GUB70" s="56"/>
      <c r="GUC70" s="56"/>
      <c r="GUD70" s="56"/>
      <c r="GUE70" s="56"/>
      <c r="GUF70" s="56"/>
      <c r="GUG70" s="56"/>
      <c r="GUH70" s="56"/>
      <c r="GUI70" s="56"/>
      <c r="GUJ70" s="56"/>
      <c r="GUK70" s="56"/>
      <c r="GUL70" s="56"/>
      <c r="GUM70" s="56"/>
      <c r="GUN70" s="56"/>
      <c r="GUO70" s="56"/>
      <c r="GUP70" s="56"/>
      <c r="GUQ70" s="56"/>
      <c r="GUR70" s="56"/>
      <c r="GUS70" s="56"/>
      <c r="GUT70" s="56"/>
      <c r="GUU70" s="56"/>
      <c r="GUV70" s="56"/>
      <c r="GUW70" s="56"/>
      <c r="GUX70" s="56"/>
      <c r="GUY70" s="56"/>
      <c r="GUZ70" s="56"/>
      <c r="GVA70" s="56"/>
      <c r="GVB70" s="56"/>
      <c r="GVC70" s="56"/>
      <c r="GVD70" s="56"/>
      <c r="GVE70" s="56"/>
      <c r="GVF70" s="56"/>
      <c r="GVG70" s="56"/>
      <c r="GVH70" s="56"/>
      <c r="GVI70" s="56"/>
      <c r="GVJ70" s="56"/>
      <c r="GVK70" s="56"/>
      <c r="GVL70" s="56"/>
      <c r="GVM70" s="56"/>
      <c r="GVN70" s="56"/>
      <c r="GVO70" s="56"/>
      <c r="GVP70" s="56"/>
      <c r="GVQ70" s="56"/>
      <c r="GVR70" s="56"/>
      <c r="GVS70" s="56"/>
      <c r="GVT70" s="56"/>
      <c r="GVU70" s="56"/>
      <c r="GVV70" s="56"/>
      <c r="GVW70" s="56"/>
      <c r="GVX70" s="56"/>
      <c r="GVY70" s="56"/>
      <c r="GVZ70" s="56"/>
      <c r="GWA70" s="56"/>
      <c r="GWB70" s="56"/>
      <c r="GWC70" s="56"/>
      <c r="GWD70" s="56"/>
      <c r="GWE70" s="56"/>
      <c r="GWF70" s="56"/>
      <c r="GWG70" s="56"/>
      <c r="GWH70" s="56"/>
      <c r="GWI70" s="56"/>
      <c r="GWJ70" s="56"/>
      <c r="GWK70" s="56"/>
      <c r="GWL70" s="56"/>
      <c r="GWM70" s="56"/>
      <c r="GWN70" s="56"/>
      <c r="GWO70" s="56"/>
      <c r="GWP70" s="56"/>
      <c r="GWQ70" s="56"/>
      <c r="GWR70" s="56"/>
      <c r="GWS70" s="56"/>
      <c r="GWT70" s="56"/>
      <c r="GWU70" s="56"/>
      <c r="GWV70" s="56"/>
      <c r="GWW70" s="56"/>
      <c r="GWX70" s="56"/>
      <c r="GWY70" s="56"/>
      <c r="GWZ70" s="56"/>
      <c r="GXA70" s="56"/>
      <c r="GXB70" s="56"/>
      <c r="GXC70" s="56"/>
      <c r="GXD70" s="56"/>
      <c r="GXE70" s="56"/>
      <c r="GXF70" s="56"/>
      <c r="GXG70" s="56"/>
      <c r="GXH70" s="56"/>
      <c r="GXI70" s="56"/>
      <c r="GXJ70" s="56"/>
      <c r="GXK70" s="56"/>
      <c r="GXL70" s="56"/>
      <c r="GXM70" s="56"/>
      <c r="GXN70" s="56"/>
      <c r="GXO70" s="56"/>
      <c r="GXP70" s="56"/>
      <c r="GXQ70" s="56"/>
      <c r="GXR70" s="56"/>
      <c r="GXS70" s="56"/>
      <c r="GXT70" s="56"/>
      <c r="GXU70" s="56"/>
      <c r="GXV70" s="56"/>
      <c r="GXW70" s="56"/>
      <c r="GXX70" s="56"/>
      <c r="GXY70" s="56"/>
      <c r="GXZ70" s="56"/>
      <c r="GYA70" s="56"/>
      <c r="GYB70" s="56"/>
      <c r="GYC70" s="56"/>
      <c r="GYD70" s="56"/>
      <c r="GYE70" s="56"/>
      <c r="GYF70" s="56"/>
      <c r="GYG70" s="56"/>
      <c r="GYH70" s="56"/>
      <c r="GYI70" s="56"/>
      <c r="GYJ70" s="56"/>
      <c r="GYK70" s="56"/>
      <c r="GYL70" s="56"/>
      <c r="GYM70" s="56"/>
      <c r="GYN70" s="56"/>
      <c r="GYO70" s="56"/>
      <c r="GYP70" s="56"/>
      <c r="GYQ70" s="56"/>
      <c r="GYR70" s="56"/>
      <c r="GYS70" s="56"/>
      <c r="GYT70" s="56"/>
      <c r="GYU70" s="56"/>
      <c r="GYV70" s="56"/>
      <c r="GYW70" s="56"/>
      <c r="GYX70" s="56"/>
      <c r="GYY70" s="56"/>
      <c r="GYZ70" s="56"/>
      <c r="GZA70" s="56"/>
      <c r="GZB70" s="56"/>
      <c r="GZC70" s="56"/>
      <c r="GZD70" s="56"/>
      <c r="GZE70" s="56"/>
      <c r="GZF70" s="56"/>
      <c r="GZG70" s="56"/>
      <c r="GZH70" s="56"/>
      <c r="GZI70" s="56"/>
      <c r="GZJ70" s="56"/>
      <c r="GZK70" s="56"/>
      <c r="GZL70" s="56"/>
      <c r="GZM70" s="56"/>
      <c r="GZN70" s="56"/>
      <c r="GZO70" s="56"/>
      <c r="GZP70" s="56"/>
      <c r="GZQ70" s="56"/>
      <c r="GZR70" s="56"/>
      <c r="GZS70" s="56"/>
      <c r="GZT70" s="56"/>
      <c r="GZU70" s="56"/>
      <c r="GZV70" s="56"/>
      <c r="GZW70" s="56"/>
      <c r="GZX70" s="56"/>
      <c r="GZY70" s="56"/>
      <c r="GZZ70" s="56"/>
      <c r="HAA70" s="56"/>
      <c r="HAB70" s="56"/>
      <c r="HAC70" s="56"/>
      <c r="HAD70" s="56"/>
      <c r="HAE70" s="56"/>
      <c r="HAF70" s="56"/>
      <c r="HAG70" s="56"/>
      <c r="HAH70" s="56"/>
      <c r="HAI70" s="56"/>
      <c r="HAJ70" s="56"/>
      <c r="HAK70" s="56"/>
      <c r="HAL70" s="56"/>
      <c r="HAM70" s="56"/>
      <c r="HAN70" s="56"/>
      <c r="HAO70" s="56"/>
      <c r="HAP70" s="56"/>
      <c r="HAQ70" s="56"/>
      <c r="HAR70" s="56"/>
      <c r="HAS70" s="56"/>
      <c r="HAT70" s="56"/>
      <c r="HAU70" s="56"/>
      <c r="HAV70" s="56"/>
      <c r="HAW70" s="56"/>
      <c r="HAX70" s="56"/>
      <c r="HAY70" s="56"/>
      <c r="HAZ70" s="56"/>
      <c r="HBA70" s="56"/>
      <c r="HBB70" s="56"/>
      <c r="HBC70" s="56"/>
      <c r="HBD70" s="56"/>
      <c r="HBE70" s="56"/>
      <c r="HBF70" s="56"/>
      <c r="HBG70" s="56"/>
      <c r="HBH70" s="56"/>
      <c r="HBI70" s="56"/>
      <c r="HBJ70" s="56"/>
      <c r="HBK70" s="56"/>
      <c r="HBL70" s="56"/>
      <c r="HBM70" s="56"/>
      <c r="HBN70" s="56"/>
      <c r="HBO70" s="56"/>
      <c r="HBP70" s="56"/>
      <c r="HBQ70" s="56"/>
      <c r="HBR70" s="56"/>
      <c r="HBS70" s="56"/>
      <c r="HBT70" s="56"/>
      <c r="HBU70" s="56"/>
      <c r="HBV70" s="56"/>
      <c r="HBW70" s="56"/>
      <c r="HBX70" s="56"/>
      <c r="HBY70" s="56"/>
      <c r="HBZ70" s="56"/>
      <c r="HCA70" s="56"/>
      <c r="HCB70" s="56"/>
      <c r="HCC70" s="56"/>
      <c r="HCD70" s="56"/>
      <c r="HCE70" s="56"/>
      <c r="HCF70" s="56"/>
      <c r="HCG70" s="56"/>
      <c r="HCH70" s="56"/>
      <c r="HCI70" s="56"/>
      <c r="HCJ70" s="56"/>
      <c r="HCK70" s="56"/>
      <c r="HCL70" s="56"/>
      <c r="HCM70" s="56"/>
      <c r="HCN70" s="56"/>
      <c r="HCO70" s="56"/>
      <c r="HCP70" s="56"/>
      <c r="HCQ70" s="56"/>
      <c r="HCR70" s="56"/>
      <c r="HCS70" s="56"/>
      <c r="HCT70" s="56"/>
      <c r="HCU70" s="56"/>
      <c r="HCV70" s="56"/>
      <c r="HCW70" s="56"/>
      <c r="HCX70" s="56"/>
      <c r="HCY70" s="56"/>
      <c r="HCZ70" s="56"/>
      <c r="HDA70" s="56"/>
      <c r="HDB70" s="56"/>
      <c r="HDC70" s="56"/>
      <c r="HDD70" s="56"/>
      <c r="HDE70" s="56"/>
      <c r="HDF70" s="56"/>
      <c r="HDG70" s="56"/>
      <c r="HDH70" s="56"/>
      <c r="HDI70" s="56"/>
      <c r="HDJ70" s="56"/>
      <c r="HDK70" s="56"/>
      <c r="HDL70" s="56"/>
      <c r="HDM70" s="56"/>
      <c r="HDN70" s="56"/>
      <c r="HDO70" s="56"/>
      <c r="HDP70" s="56"/>
      <c r="HDQ70" s="56"/>
      <c r="HDR70" s="56"/>
      <c r="HDS70" s="56"/>
      <c r="HDT70" s="56"/>
      <c r="HDU70" s="56"/>
      <c r="HDV70" s="56"/>
      <c r="HDW70" s="56"/>
      <c r="HDX70" s="56"/>
      <c r="HDY70" s="56"/>
      <c r="HDZ70" s="56"/>
      <c r="HEA70" s="56"/>
      <c r="HEB70" s="56"/>
      <c r="HEC70" s="56"/>
      <c r="HED70" s="56"/>
      <c r="HEE70" s="56"/>
      <c r="HEF70" s="56"/>
      <c r="HEG70" s="56"/>
      <c r="HEH70" s="56"/>
      <c r="HEI70" s="56"/>
      <c r="HEJ70" s="56"/>
      <c r="HEK70" s="56"/>
      <c r="HEL70" s="56"/>
      <c r="HEM70" s="56"/>
      <c r="HEN70" s="56"/>
      <c r="HEO70" s="56"/>
      <c r="HEP70" s="56"/>
      <c r="HEQ70" s="56"/>
      <c r="HER70" s="56"/>
      <c r="HES70" s="56"/>
      <c r="HET70" s="56"/>
      <c r="HEU70" s="56"/>
      <c r="HEV70" s="56"/>
      <c r="HEW70" s="56"/>
      <c r="HEX70" s="56"/>
      <c r="HEY70" s="56"/>
      <c r="HEZ70" s="56"/>
      <c r="HFA70" s="56"/>
      <c r="HFB70" s="56"/>
      <c r="HFC70" s="56"/>
      <c r="HFD70" s="56"/>
      <c r="HFE70" s="56"/>
      <c r="HFF70" s="56"/>
      <c r="HFG70" s="56"/>
      <c r="HFH70" s="56"/>
      <c r="HFI70" s="56"/>
      <c r="HFJ70" s="56"/>
      <c r="HFK70" s="56"/>
      <c r="HFL70" s="56"/>
      <c r="HFM70" s="56"/>
      <c r="HFN70" s="56"/>
      <c r="HFO70" s="56"/>
      <c r="HFP70" s="56"/>
      <c r="HFQ70" s="56"/>
      <c r="HFR70" s="56"/>
      <c r="HFS70" s="56"/>
      <c r="HFT70" s="56"/>
      <c r="HFU70" s="56"/>
      <c r="HFV70" s="56"/>
      <c r="HFW70" s="56"/>
      <c r="HFX70" s="56"/>
      <c r="HFY70" s="56"/>
      <c r="HFZ70" s="56"/>
      <c r="HGA70" s="56"/>
      <c r="HGB70" s="56"/>
      <c r="HGC70" s="56"/>
      <c r="HGD70" s="56"/>
      <c r="HGE70" s="56"/>
      <c r="HGF70" s="56"/>
      <c r="HGG70" s="56"/>
      <c r="HGH70" s="56"/>
      <c r="HGI70" s="56"/>
      <c r="HGJ70" s="56"/>
      <c r="HGK70" s="56"/>
      <c r="HGL70" s="56"/>
      <c r="HGM70" s="56"/>
      <c r="HGN70" s="56"/>
      <c r="HGO70" s="56"/>
      <c r="HGP70" s="56"/>
      <c r="HGQ70" s="56"/>
      <c r="HGR70" s="56"/>
      <c r="HGS70" s="56"/>
      <c r="HGT70" s="56"/>
      <c r="HGU70" s="56"/>
      <c r="HGV70" s="56"/>
      <c r="HGW70" s="56"/>
      <c r="HGX70" s="56"/>
      <c r="HGY70" s="56"/>
      <c r="HGZ70" s="56"/>
      <c r="HHA70" s="56"/>
      <c r="HHB70" s="56"/>
      <c r="HHC70" s="56"/>
      <c r="HHD70" s="56"/>
      <c r="HHE70" s="56"/>
      <c r="HHF70" s="56"/>
      <c r="HHG70" s="56"/>
      <c r="HHH70" s="56"/>
      <c r="HHI70" s="56"/>
      <c r="HHJ70" s="56"/>
      <c r="HHK70" s="56"/>
      <c r="HHL70" s="56"/>
      <c r="HHM70" s="56"/>
      <c r="HHN70" s="56"/>
      <c r="HHO70" s="56"/>
      <c r="HHP70" s="56"/>
      <c r="HHQ70" s="56"/>
      <c r="HHR70" s="56"/>
      <c r="HHS70" s="56"/>
      <c r="HHT70" s="56"/>
      <c r="HHU70" s="56"/>
      <c r="HHV70" s="56"/>
      <c r="HHW70" s="56"/>
      <c r="HHX70" s="56"/>
      <c r="HHY70" s="56"/>
      <c r="HHZ70" s="56"/>
      <c r="HIA70" s="56"/>
      <c r="HIB70" s="56"/>
      <c r="HIC70" s="56"/>
      <c r="HID70" s="56"/>
      <c r="HIE70" s="56"/>
      <c r="HIF70" s="56"/>
      <c r="HIG70" s="56"/>
      <c r="HIH70" s="56"/>
      <c r="HII70" s="56"/>
      <c r="HIJ70" s="56"/>
      <c r="HIK70" s="56"/>
      <c r="HIL70" s="56"/>
      <c r="HIM70" s="56"/>
      <c r="HIN70" s="56"/>
      <c r="HIO70" s="56"/>
      <c r="HIP70" s="56"/>
      <c r="HIQ70" s="56"/>
      <c r="HIR70" s="56"/>
      <c r="HIS70" s="56"/>
      <c r="HIT70" s="56"/>
      <c r="HIU70" s="56"/>
      <c r="HIV70" s="56"/>
      <c r="HIW70" s="56"/>
      <c r="HIX70" s="56"/>
      <c r="HIY70" s="56"/>
      <c r="HIZ70" s="56"/>
      <c r="HJA70" s="56"/>
      <c r="HJB70" s="56"/>
      <c r="HJC70" s="56"/>
      <c r="HJD70" s="56"/>
      <c r="HJE70" s="56"/>
      <c r="HJF70" s="56"/>
      <c r="HJG70" s="56"/>
      <c r="HJH70" s="56"/>
      <c r="HJI70" s="56"/>
      <c r="HJJ70" s="56"/>
      <c r="HJK70" s="56"/>
      <c r="HJL70" s="56"/>
      <c r="HJM70" s="56"/>
      <c r="HJN70" s="56"/>
      <c r="HJO70" s="56"/>
      <c r="HJP70" s="56"/>
      <c r="HJQ70" s="56"/>
      <c r="HJR70" s="56"/>
      <c r="HJS70" s="56"/>
      <c r="HJT70" s="56"/>
      <c r="HJU70" s="56"/>
      <c r="HJV70" s="56"/>
      <c r="HJW70" s="56"/>
      <c r="HJX70" s="56"/>
      <c r="HJY70" s="56"/>
      <c r="HJZ70" s="56"/>
      <c r="HKA70" s="56"/>
      <c r="HKB70" s="56"/>
      <c r="HKC70" s="56"/>
      <c r="HKD70" s="56"/>
      <c r="HKE70" s="56"/>
      <c r="HKF70" s="56"/>
      <c r="HKG70" s="56"/>
      <c r="HKH70" s="56"/>
      <c r="HKI70" s="56"/>
      <c r="HKJ70" s="56"/>
      <c r="HKK70" s="56"/>
      <c r="HKL70" s="56"/>
      <c r="HKM70" s="56"/>
      <c r="HKN70" s="56"/>
      <c r="HKO70" s="56"/>
      <c r="HKP70" s="56"/>
      <c r="HKQ70" s="56"/>
      <c r="HKR70" s="56"/>
      <c r="HKS70" s="56"/>
      <c r="HKT70" s="56"/>
      <c r="HKU70" s="56"/>
      <c r="HKV70" s="56"/>
      <c r="HKW70" s="56"/>
      <c r="HKX70" s="56"/>
      <c r="HKY70" s="56"/>
      <c r="HKZ70" s="56"/>
      <c r="HLA70" s="56"/>
      <c r="HLB70" s="56"/>
      <c r="HLC70" s="56"/>
      <c r="HLD70" s="56"/>
      <c r="HLE70" s="56"/>
      <c r="HLF70" s="56"/>
      <c r="HLG70" s="56"/>
      <c r="HLH70" s="56"/>
      <c r="HLI70" s="56"/>
      <c r="HLJ70" s="56"/>
      <c r="HLK70" s="56"/>
      <c r="HLL70" s="56"/>
      <c r="HLM70" s="56"/>
      <c r="HLN70" s="56"/>
      <c r="HLO70" s="56"/>
      <c r="HLP70" s="56"/>
      <c r="HLQ70" s="56"/>
      <c r="HLR70" s="56"/>
      <c r="HLS70" s="56"/>
      <c r="HLT70" s="56"/>
      <c r="HLU70" s="56"/>
      <c r="HLV70" s="56"/>
      <c r="HLW70" s="56"/>
      <c r="HLX70" s="56"/>
      <c r="HLY70" s="56"/>
      <c r="HLZ70" s="56"/>
      <c r="HMA70" s="56"/>
      <c r="HMB70" s="56"/>
      <c r="HMC70" s="56"/>
      <c r="HMD70" s="56"/>
      <c r="HME70" s="56"/>
      <c r="HMF70" s="56"/>
      <c r="HMG70" s="56"/>
      <c r="HMH70" s="56"/>
      <c r="HMI70" s="56"/>
      <c r="HMJ70" s="56"/>
      <c r="HMK70" s="56"/>
      <c r="HML70" s="56"/>
      <c r="HMM70" s="56"/>
      <c r="HMN70" s="56"/>
      <c r="HMO70" s="56"/>
      <c r="HMP70" s="56"/>
      <c r="HMQ70" s="56"/>
      <c r="HMR70" s="56"/>
      <c r="HMS70" s="56"/>
      <c r="HMT70" s="56"/>
      <c r="HMU70" s="56"/>
      <c r="HMV70" s="56"/>
      <c r="HMW70" s="56"/>
      <c r="HMX70" s="56"/>
      <c r="HMY70" s="56"/>
      <c r="HMZ70" s="56"/>
      <c r="HNA70" s="56"/>
      <c r="HNB70" s="56"/>
      <c r="HNC70" s="56"/>
      <c r="HND70" s="56"/>
      <c r="HNE70" s="56"/>
      <c r="HNF70" s="56"/>
      <c r="HNG70" s="56"/>
      <c r="HNH70" s="56"/>
      <c r="HNI70" s="56"/>
      <c r="HNJ70" s="56"/>
      <c r="HNK70" s="56"/>
      <c r="HNL70" s="56"/>
      <c r="HNM70" s="56"/>
      <c r="HNN70" s="56"/>
      <c r="HNO70" s="56"/>
      <c r="HNP70" s="56"/>
      <c r="HNQ70" s="56"/>
      <c r="HNR70" s="56"/>
      <c r="HNS70" s="56"/>
      <c r="HNT70" s="56"/>
      <c r="HNU70" s="56"/>
      <c r="HNV70" s="56"/>
      <c r="HNW70" s="56"/>
      <c r="HNX70" s="56"/>
      <c r="HNY70" s="56"/>
      <c r="HNZ70" s="56"/>
      <c r="HOA70" s="56"/>
      <c r="HOB70" s="56"/>
      <c r="HOC70" s="56"/>
      <c r="HOD70" s="56"/>
      <c r="HOE70" s="56"/>
      <c r="HOF70" s="56"/>
      <c r="HOG70" s="56"/>
      <c r="HOH70" s="56"/>
      <c r="HOI70" s="56"/>
      <c r="HOJ70" s="56"/>
      <c r="HOK70" s="56"/>
      <c r="HOL70" s="56"/>
      <c r="HOM70" s="56"/>
      <c r="HON70" s="56"/>
      <c r="HOO70" s="56"/>
      <c r="HOP70" s="56"/>
      <c r="HOQ70" s="56"/>
      <c r="HOR70" s="56"/>
      <c r="HOS70" s="56"/>
      <c r="HOT70" s="56"/>
      <c r="HOU70" s="56"/>
      <c r="HOV70" s="56"/>
      <c r="HOW70" s="56"/>
      <c r="HOX70" s="56"/>
      <c r="HOY70" s="56"/>
      <c r="HOZ70" s="56"/>
      <c r="HPA70" s="56"/>
      <c r="HPB70" s="56"/>
      <c r="HPC70" s="56"/>
      <c r="HPD70" s="56"/>
      <c r="HPE70" s="56"/>
      <c r="HPF70" s="56"/>
      <c r="HPG70" s="56"/>
      <c r="HPH70" s="56"/>
      <c r="HPI70" s="56"/>
      <c r="HPJ70" s="56"/>
      <c r="HPK70" s="56"/>
      <c r="HPL70" s="56"/>
      <c r="HPM70" s="56"/>
      <c r="HPN70" s="56"/>
      <c r="HPO70" s="56"/>
      <c r="HPP70" s="56"/>
      <c r="HPQ70" s="56"/>
      <c r="HPR70" s="56"/>
      <c r="HPS70" s="56"/>
      <c r="HPT70" s="56"/>
      <c r="HPU70" s="56"/>
      <c r="HPV70" s="56"/>
      <c r="HPW70" s="56"/>
      <c r="HPX70" s="56"/>
      <c r="HPY70" s="56"/>
      <c r="HPZ70" s="56"/>
      <c r="HQA70" s="56"/>
      <c r="HQB70" s="56"/>
      <c r="HQC70" s="56"/>
      <c r="HQD70" s="56"/>
      <c r="HQE70" s="56"/>
      <c r="HQF70" s="56"/>
      <c r="HQG70" s="56"/>
      <c r="HQH70" s="56"/>
      <c r="HQI70" s="56"/>
      <c r="HQJ70" s="56"/>
      <c r="HQK70" s="56"/>
      <c r="HQL70" s="56"/>
      <c r="HQM70" s="56"/>
      <c r="HQN70" s="56"/>
      <c r="HQO70" s="56"/>
      <c r="HQP70" s="56"/>
      <c r="HQQ70" s="56"/>
      <c r="HQR70" s="56"/>
      <c r="HQS70" s="56"/>
      <c r="HQT70" s="56"/>
      <c r="HQU70" s="56"/>
      <c r="HQV70" s="56"/>
      <c r="HQW70" s="56"/>
      <c r="HQX70" s="56"/>
      <c r="HQY70" s="56"/>
      <c r="HQZ70" s="56"/>
      <c r="HRA70" s="56"/>
      <c r="HRB70" s="56"/>
      <c r="HRC70" s="56"/>
      <c r="HRD70" s="56"/>
      <c r="HRE70" s="56"/>
      <c r="HRF70" s="56"/>
      <c r="HRG70" s="56"/>
      <c r="HRH70" s="56"/>
      <c r="HRI70" s="56"/>
      <c r="HRJ70" s="56"/>
      <c r="HRK70" s="56"/>
      <c r="HRL70" s="56"/>
      <c r="HRM70" s="56"/>
      <c r="HRN70" s="56"/>
      <c r="HRO70" s="56"/>
      <c r="HRP70" s="56"/>
      <c r="HRQ70" s="56"/>
      <c r="HRR70" s="56"/>
      <c r="HRS70" s="56"/>
      <c r="HRT70" s="56"/>
      <c r="HRU70" s="56"/>
      <c r="HRV70" s="56"/>
      <c r="HRW70" s="56"/>
      <c r="HRX70" s="56"/>
      <c r="HRY70" s="56"/>
      <c r="HRZ70" s="56"/>
      <c r="HSA70" s="56"/>
      <c r="HSB70" s="56"/>
      <c r="HSC70" s="56"/>
      <c r="HSD70" s="56"/>
      <c r="HSE70" s="56"/>
      <c r="HSF70" s="56"/>
      <c r="HSG70" s="56"/>
      <c r="HSH70" s="56"/>
      <c r="HSI70" s="56"/>
      <c r="HSJ70" s="56"/>
      <c r="HSK70" s="56"/>
      <c r="HSL70" s="56"/>
      <c r="HSM70" s="56"/>
      <c r="HSN70" s="56"/>
      <c r="HSO70" s="56"/>
      <c r="HSP70" s="56"/>
      <c r="HSQ70" s="56"/>
      <c r="HSR70" s="56"/>
      <c r="HSS70" s="56"/>
      <c r="HST70" s="56"/>
      <c r="HSU70" s="56"/>
      <c r="HSV70" s="56"/>
      <c r="HSW70" s="56"/>
      <c r="HSX70" s="56"/>
      <c r="HSY70" s="56"/>
      <c r="HSZ70" s="56"/>
      <c r="HTA70" s="56"/>
      <c r="HTB70" s="56"/>
      <c r="HTC70" s="56"/>
      <c r="HTD70" s="56"/>
      <c r="HTE70" s="56"/>
      <c r="HTF70" s="56"/>
      <c r="HTG70" s="56"/>
      <c r="HTH70" s="56"/>
      <c r="HTI70" s="56"/>
      <c r="HTJ70" s="56"/>
      <c r="HTK70" s="56"/>
      <c r="HTL70" s="56"/>
      <c r="HTM70" s="56"/>
      <c r="HTN70" s="56"/>
      <c r="HTO70" s="56"/>
      <c r="HTP70" s="56"/>
      <c r="HTQ70" s="56"/>
      <c r="HTR70" s="56"/>
      <c r="HTS70" s="56"/>
      <c r="HTT70" s="56"/>
      <c r="HTU70" s="56"/>
      <c r="HTV70" s="56"/>
      <c r="HTW70" s="56"/>
      <c r="HTX70" s="56"/>
      <c r="HTY70" s="56"/>
      <c r="HTZ70" s="56"/>
      <c r="HUA70" s="56"/>
      <c r="HUB70" s="56"/>
      <c r="HUC70" s="56"/>
      <c r="HUD70" s="56"/>
      <c r="HUE70" s="56"/>
      <c r="HUF70" s="56"/>
      <c r="HUG70" s="56"/>
      <c r="HUH70" s="56"/>
      <c r="HUI70" s="56"/>
      <c r="HUJ70" s="56"/>
      <c r="HUK70" s="56"/>
      <c r="HUL70" s="56"/>
      <c r="HUM70" s="56"/>
      <c r="HUN70" s="56"/>
      <c r="HUO70" s="56"/>
      <c r="HUP70" s="56"/>
      <c r="HUQ70" s="56"/>
      <c r="HUR70" s="56"/>
      <c r="HUS70" s="56"/>
      <c r="HUT70" s="56"/>
      <c r="HUU70" s="56"/>
      <c r="HUV70" s="56"/>
      <c r="HUW70" s="56"/>
      <c r="HUX70" s="56"/>
      <c r="HUY70" s="56"/>
      <c r="HUZ70" s="56"/>
      <c r="HVA70" s="56"/>
      <c r="HVB70" s="56"/>
      <c r="HVC70" s="56"/>
      <c r="HVD70" s="56"/>
      <c r="HVE70" s="56"/>
      <c r="HVF70" s="56"/>
      <c r="HVG70" s="56"/>
      <c r="HVH70" s="56"/>
      <c r="HVI70" s="56"/>
      <c r="HVJ70" s="56"/>
      <c r="HVK70" s="56"/>
      <c r="HVL70" s="56"/>
      <c r="HVM70" s="56"/>
      <c r="HVN70" s="56"/>
      <c r="HVO70" s="56"/>
      <c r="HVP70" s="56"/>
      <c r="HVQ70" s="56"/>
      <c r="HVR70" s="56"/>
      <c r="HVS70" s="56"/>
      <c r="HVT70" s="56"/>
      <c r="HVU70" s="56"/>
      <c r="HVV70" s="56"/>
      <c r="HVW70" s="56"/>
      <c r="HVX70" s="56"/>
      <c r="HVY70" s="56"/>
      <c r="HVZ70" s="56"/>
      <c r="HWA70" s="56"/>
      <c r="HWB70" s="56"/>
      <c r="HWC70" s="56"/>
      <c r="HWD70" s="56"/>
      <c r="HWE70" s="56"/>
      <c r="HWF70" s="56"/>
      <c r="HWG70" s="56"/>
      <c r="HWH70" s="56"/>
      <c r="HWI70" s="56"/>
      <c r="HWJ70" s="56"/>
      <c r="HWK70" s="56"/>
      <c r="HWL70" s="56"/>
      <c r="HWM70" s="56"/>
      <c r="HWN70" s="56"/>
      <c r="HWO70" s="56"/>
      <c r="HWP70" s="56"/>
      <c r="HWQ70" s="56"/>
      <c r="HWR70" s="56"/>
      <c r="HWS70" s="56"/>
      <c r="HWT70" s="56"/>
      <c r="HWU70" s="56"/>
      <c r="HWV70" s="56"/>
      <c r="HWW70" s="56"/>
      <c r="HWX70" s="56"/>
      <c r="HWY70" s="56"/>
      <c r="HWZ70" s="56"/>
      <c r="HXA70" s="56"/>
      <c r="HXB70" s="56"/>
      <c r="HXC70" s="56"/>
      <c r="HXD70" s="56"/>
      <c r="HXE70" s="56"/>
      <c r="HXF70" s="56"/>
      <c r="HXG70" s="56"/>
      <c r="HXH70" s="56"/>
      <c r="HXI70" s="56"/>
      <c r="HXJ70" s="56"/>
      <c r="HXK70" s="56"/>
      <c r="HXL70" s="56"/>
      <c r="HXM70" s="56"/>
      <c r="HXN70" s="56"/>
      <c r="HXO70" s="56"/>
      <c r="HXP70" s="56"/>
      <c r="HXQ70" s="56"/>
      <c r="HXR70" s="56"/>
      <c r="HXS70" s="56"/>
      <c r="HXT70" s="56"/>
      <c r="HXU70" s="56"/>
      <c r="HXV70" s="56"/>
      <c r="HXW70" s="56"/>
      <c r="HXX70" s="56"/>
      <c r="HXY70" s="56"/>
      <c r="HXZ70" s="56"/>
      <c r="HYA70" s="56"/>
      <c r="HYB70" s="56"/>
      <c r="HYC70" s="56"/>
      <c r="HYD70" s="56"/>
      <c r="HYE70" s="56"/>
      <c r="HYF70" s="56"/>
      <c r="HYG70" s="56"/>
      <c r="HYH70" s="56"/>
      <c r="HYI70" s="56"/>
      <c r="HYJ70" s="56"/>
      <c r="HYK70" s="56"/>
      <c r="HYL70" s="56"/>
      <c r="HYM70" s="56"/>
      <c r="HYN70" s="56"/>
      <c r="HYO70" s="56"/>
      <c r="HYP70" s="56"/>
      <c r="HYQ70" s="56"/>
      <c r="HYR70" s="56"/>
      <c r="HYS70" s="56"/>
      <c r="HYT70" s="56"/>
      <c r="HYU70" s="56"/>
      <c r="HYV70" s="56"/>
      <c r="HYW70" s="56"/>
      <c r="HYX70" s="56"/>
      <c r="HYY70" s="56"/>
      <c r="HYZ70" s="56"/>
      <c r="HZA70" s="56"/>
      <c r="HZB70" s="56"/>
      <c r="HZC70" s="56"/>
      <c r="HZD70" s="56"/>
      <c r="HZE70" s="56"/>
      <c r="HZF70" s="56"/>
      <c r="HZG70" s="56"/>
      <c r="HZH70" s="56"/>
      <c r="HZI70" s="56"/>
      <c r="HZJ70" s="56"/>
      <c r="HZK70" s="56"/>
      <c r="HZL70" s="56"/>
      <c r="HZM70" s="56"/>
      <c r="HZN70" s="56"/>
      <c r="HZO70" s="56"/>
      <c r="HZP70" s="56"/>
      <c r="HZQ70" s="56"/>
      <c r="HZR70" s="56"/>
      <c r="HZS70" s="56"/>
      <c r="HZT70" s="56"/>
      <c r="HZU70" s="56"/>
      <c r="HZV70" s="56"/>
      <c r="HZW70" s="56"/>
      <c r="HZX70" s="56"/>
      <c r="HZY70" s="56"/>
      <c r="HZZ70" s="56"/>
      <c r="IAA70" s="56"/>
      <c r="IAB70" s="56"/>
      <c r="IAC70" s="56"/>
      <c r="IAD70" s="56"/>
      <c r="IAE70" s="56"/>
      <c r="IAF70" s="56"/>
      <c r="IAG70" s="56"/>
      <c r="IAH70" s="56"/>
      <c r="IAI70" s="56"/>
      <c r="IAJ70" s="56"/>
      <c r="IAK70" s="56"/>
      <c r="IAL70" s="56"/>
      <c r="IAM70" s="56"/>
      <c r="IAN70" s="56"/>
      <c r="IAO70" s="56"/>
      <c r="IAP70" s="56"/>
      <c r="IAQ70" s="56"/>
      <c r="IAR70" s="56"/>
      <c r="IAS70" s="56"/>
      <c r="IAT70" s="56"/>
      <c r="IAU70" s="56"/>
      <c r="IAV70" s="56"/>
      <c r="IAW70" s="56"/>
      <c r="IAX70" s="56"/>
      <c r="IAY70" s="56"/>
      <c r="IAZ70" s="56"/>
      <c r="IBA70" s="56"/>
      <c r="IBB70" s="56"/>
      <c r="IBC70" s="56"/>
      <c r="IBD70" s="56"/>
      <c r="IBE70" s="56"/>
      <c r="IBF70" s="56"/>
      <c r="IBG70" s="56"/>
      <c r="IBH70" s="56"/>
      <c r="IBI70" s="56"/>
      <c r="IBJ70" s="56"/>
      <c r="IBK70" s="56"/>
      <c r="IBL70" s="56"/>
      <c r="IBM70" s="56"/>
      <c r="IBN70" s="56"/>
      <c r="IBO70" s="56"/>
      <c r="IBP70" s="56"/>
      <c r="IBQ70" s="56"/>
      <c r="IBR70" s="56"/>
      <c r="IBS70" s="56"/>
      <c r="IBT70" s="56"/>
      <c r="IBU70" s="56"/>
      <c r="IBV70" s="56"/>
      <c r="IBW70" s="56"/>
      <c r="IBX70" s="56"/>
      <c r="IBY70" s="56"/>
      <c r="IBZ70" s="56"/>
      <c r="ICA70" s="56"/>
      <c r="ICB70" s="56"/>
      <c r="ICC70" s="56"/>
      <c r="ICD70" s="56"/>
      <c r="ICE70" s="56"/>
      <c r="ICF70" s="56"/>
      <c r="ICG70" s="56"/>
      <c r="ICH70" s="56"/>
      <c r="ICI70" s="56"/>
      <c r="ICJ70" s="56"/>
      <c r="ICK70" s="56"/>
      <c r="ICL70" s="56"/>
      <c r="ICM70" s="56"/>
      <c r="ICN70" s="56"/>
      <c r="ICO70" s="56"/>
      <c r="ICP70" s="56"/>
      <c r="ICQ70" s="56"/>
      <c r="ICR70" s="56"/>
      <c r="ICS70" s="56"/>
      <c r="ICT70" s="56"/>
      <c r="ICU70" s="56"/>
      <c r="ICV70" s="56"/>
      <c r="ICW70" s="56"/>
      <c r="ICX70" s="56"/>
      <c r="ICY70" s="56"/>
      <c r="ICZ70" s="56"/>
      <c r="IDA70" s="56"/>
      <c r="IDB70" s="56"/>
      <c r="IDC70" s="56"/>
      <c r="IDD70" s="56"/>
      <c r="IDE70" s="56"/>
      <c r="IDF70" s="56"/>
      <c r="IDG70" s="56"/>
      <c r="IDH70" s="56"/>
      <c r="IDI70" s="56"/>
      <c r="IDJ70" s="56"/>
      <c r="IDK70" s="56"/>
      <c r="IDL70" s="56"/>
      <c r="IDM70" s="56"/>
      <c r="IDN70" s="56"/>
      <c r="IDO70" s="56"/>
      <c r="IDP70" s="56"/>
      <c r="IDQ70" s="56"/>
      <c r="IDR70" s="56"/>
      <c r="IDS70" s="56"/>
      <c r="IDT70" s="56"/>
      <c r="IDU70" s="56"/>
      <c r="IDV70" s="56"/>
      <c r="IDW70" s="56"/>
      <c r="IDX70" s="56"/>
      <c r="IDY70" s="56"/>
      <c r="IDZ70" s="56"/>
      <c r="IEA70" s="56"/>
      <c r="IEB70" s="56"/>
      <c r="IEC70" s="56"/>
      <c r="IED70" s="56"/>
      <c r="IEE70" s="56"/>
      <c r="IEF70" s="56"/>
      <c r="IEG70" s="56"/>
      <c r="IEH70" s="56"/>
      <c r="IEI70" s="56"/>
      <c r="IEJ70" s="56"/>
      <c r="IEK70" s="56"/>
      <c r="IEL70" s="56"/>
      <c r="IEM70" s="56"/>
      <c r="IEN70" s="56"/>
      <c r="IEO70" s="56"/>
      <c r="IEP70" s="56"/>
      <c r="IEQ70" s="56"/>
      <c r="IER70" s="56"/>
      <c r="IES70" s="56"/>
      <c r="IET70" s="56"/>
      <c r="IEU70" s="56"/>
      <c r="IEV70" s="56"/>
      <c r="IEW70" s="56"/>
      <c r="IEX70" s="56"/>
      <c r="IEY70" s="56"/>
      <c r="IEZ70" s="56"/>
      <c r="IFA70" s="56"/>
      <c r="IFB70" s="56"/>
      <c r="IFC70" s="56"/>
      <c r="IFD70" s="56"/>
      <c r="IFE70" s="56"/>
      <c r="IFF70" s="56"/>
      <c r="IFG70" s="56"/>
      <c r="IFH70" s="56"/>
      <c r="IFI70" s="56"/>
      <c r="IFJ70" s="56"/>
      <c r="IFK70" s="56"/>
      <c r="IFL70" s="56"/>
      <c r="IFM70" s="56"/>
      <c r="IFN70" s="56"/>
      <c r="IFO70" s="56"/>
      <c r="IFP70" s="56"/>
      <c r="IFQ70" s="56"/>
      <c r="IFR70" s="56"/>
      <c r="IFS70" s="56"/>
      <c r="IFT70" s="56"/>
      <c r="IFU70" s="56"/>
      <c r="IFV70" s="56"/>
      <c r="IFW70" s="56"/>
      <c r="IFX70" s="56"/>
      <c r="IFY70" s="56"/>
      <c r="IFZ70" s="56"/>
      <c r="IGA70" s="56"/>
      <c r="IGB70" s="56"/>
      <c r="IGC70" s="56"/>
      <c r="IGD70" s="56"/>
      <c r="IGE70" s="56"/>
      <c r="IGF70" s="56"/>
      <c r="IGG70" s="56"/>
      <c r="IGH70" s="56"/>
      <c r="IGI70" s="56"/>
      <c r="IGJ70" s="56"/>
      <c r="IGK70" s="56"/>
      <c r="IGL70" s="56"/>
      <c r="IGM70" s="56"/>
      <c r="IGN70" s="56"/>
      <c r="IGO70" s="56"/>
      <c r="IGP70" s="56"/>
      <c r="IGQ70" s="56"/>
      <c r="IGR70" s="56"/>
      <c r="IGS70" s="56"/>
      <c r="IGT70" s="56"/>
      <c r="IGU70" s="56"/>
      <c r="IGV70" s="56"/>
      <c r="IGW70" s="56"/>
      <c r="IGX70" s="56"/>
      <c r="IGY70" s="56"/>
      <c r="IGZ70" s="56"/>
      <c r="IHA70" s="56"/>
      <c r="IHB70" s="56"/>
      <c r="IHC70" s="56"/>
      <c r="IHD70" s="56"/>
      <c r="IHE70" s="56"/>
      <c r="IHF70" s="56"/>
      <c r="IHG70" s="56"/>
      <c r="IHH70" s="56"/>
      <c r="IHI70" s="56"/>
      <c r="IHJ70" s="56"/>
      <c r="IHK70" s="56"/>
      <c r="IHL70" s="56"/>
      <c r="IHM70" s="56"/>
      <c r="IHN70" s="56"/>
      <c r="IHO70" s="56"/>
      <c r="IHP70" s="56"/>
      <c r="IHQ70" s="56"/>
      <c r="IHR70" s="56"/>
      <c r="IHS70" s="56"/>
      <c r="IHT70" s="56"/>
      <c r="IHU70" s="56"/>
      <c r="IHV70" s="56"/>
      <c r="IHW70" s="56"/>
      <c r="IHX70" s="56"/>
      <c r="IHY70" s="56"/>
      <c r="IHZ70" s="56"/>
      <c r="IIA70" s="56"/>
      <c r="IIB70" s="56"/>
      <c r="IIC70" s="56"/>
      <c r="IID70" s="56"/>
      <c r="IIE70" s="56"/>
      <c r="IIF70" s="56"/>
      <c r="IIG70" s="56"/>
      <c r="IIH70" s="56"/>
      <c r="III70" s="56"/>
      <c r="IIJ70" s="56"/>
      <c r="IIK70" s="56"/>
      <c r="IIL70" s="56"/>
      <c r="IIM70" s="56"/>
      <c r="IIN70" s="56"/>
      <c r="IIO70" s="56"/>
      <c r="IIP70" s="56"/>
      <c r="IIQ70" s="56"/>
      <c r="IIR70" s="56"/>
      <c r="IIS70" s="56"/>
      <c r="IIT70" s="56"/>
      <c r="IIU70" s="56"/>
      <c r="IIV70" s="56"/>
      <c r="IIW70" s="56"/>
      <c r="IIX70" s="56"/>
      <c r="IIY70" s="56"/>
      <c r="IIZ70" s="56"/>
      <c r="IJA70" s="56"/>
      <c r="IJB70" s="56"/>
      <c r="IJC70" s="56"/>
      <c r="IJD70" s="56"/>
      <c r="IJE70" s="56"/>
      <c r="IJF70" s="56"/>
      <c r="IJG70" s="56"/>
      <c r="IJH70" s="56"/>
      <c r="IJI70" s="56"/>
      <c r="IJJ70" s="56"/>
      <c r="IJK70" s="56"/>
      <c r="IJL70" s="56"/>
      <c r="IJM70" s="56"/>
      <c r="IJN70" s="56"/>
      <c r="IJO70" s="56"/>
      <c r="IJP70" s="56"/>
      <c r="IJQ70" s="56"/>
      <c r="IJR70" s="56"/>
      <c r="IJS70" s="56"/>
      <c r="IJT70" s="56"/>
      <c r="IJU70" s="56"/>
      <c r="IJV70" s="56"/>
      <c r="IJW70" s="56"/>
      <c r="IJX70" s="56"/>
      <c r="IJY70" s="56"/>
      <c r="IJZ70" s="56"/>
      <c r="IKA70" s="56"/>
      <c r="IKB70" s="56"/>
      <c r="IKC70" s="56"/>
      <c r="IKD70" s="56"/>
      <c r="IKE70" s="56"/>
      <c r="IKF70" s="56"/>
      <c r="IKG70" s="56"/>
      <c r="IKH70" s="56"/>
      <c r="IKI70" s="56"/>
      <c r="IKJ70" s="56"/>
      <c r="IKK70" s="56"/>
      <c r="IKL70" s="56"/>
      <c r="IKM70" s="56"/>
      <c r="IKN70" s="56"/>
      <c r="IKO70" s="56"/>
      <c r="IKP70" s="56"/>
      <c r="IKQ70" s="56"/>
      <c r="IKR70" s="56"/>
      <c r="IKS70" s="56"/>
      <c r="IKT70" s="56"/>
      <c r="IKU70" s="56"/>
      <c r="IKV70" s="56"/>
      <c r="IKW70" s="56"/>
      <c r="IKX70" s="56"/>
      <c r="IKY70" s="56"/>
      <c r="IKZ70" s="56"/>
      <c r="ILA70" s="56"/>
      <c r="ILB70" s="56"/>
      <c r="ILC70" s="56"/>
      <c r="ILD70" s="56"/>
      <c r="ILE70" s="56"/>
      <c r="ILF70" s="56"/>
      <c r="ILG70" s="56"/>
      <c r="ILH70" s="56"/>
      <c r="ILI70" s="56"/>
      <c r="ILJ70" s="56"/>
      <c r="ILK70" s="56"/>
      <c r="ILL70" s="56"/>
      <c r="ILM70" s="56"/>
      <c r="ILN70" s="56"/>
      <c r="ILO70" s="56"/>
      <c r="ILP70" s="56"/>
      <c r="ILQ70" s="56"/>
      <c r="ILR70" s="56"/>
      <c r="ILS70" s="56"/>
      <c r="ILT70" s="56"/>
      <c r="ILU70" s="56"/>
      <c r="ILV70" s="56"/>
      <c r="ILW70" s="56"/>
      <c r="ILX70" s="56"/>
      <c r="ILY70" s="56"/>
      <c r="ILZ70" s="56"/>
      <c r="IMA70" s="56"/>
      <c r="IMB70" s="56"/>
      <c r="IMC70" s="56"/>
      <c r="IMD70" s="56"/>
      <c r="IME70" s="56"/>
      <c r="IMF70" s="56"/>
      <c r="IMG70" s="56"/>
      <c r="IMH70" s="56"/>
      <c r="IMI70" s="56"/>
      <c r="IMJ70" s="56"/>
      <c r="IMK70" s="56"/>
      <c r="IML70" s="56"/>
      <c r="IMM70" s="56"/>
      <c r="IMN70" s="56"/>
      <c r="IMO70" s="56"/>
      <c r="IMP70" s="56"/>
      <c r="IMQ70" s="56"/>
      <c r="IMR70" s="56"/>
      <c r="IMS70" s="56"/>
      <c r="IMT70" s="56"/>
      <c r="IMU70" s="56"/>
      <c r="IMV70" s="56"/>
      <c r="IMW70" s="56"/>
      <c r="IMX70" s="56"/>
      <c r="IMY70" s="56"/>
      <c r="IMZ70" s="56"/>
      <c r="INA70" s="56"/>
      <c r="INB70" s="56"/>
      <c r="INC70" s="56"/>
      <c r="IND70" s="56"/>
      <c r="INE70" s="56"/>
      <c r="INF70" s="56"/>
      <c r="ING70" s="56"/>
      <c r="INH70" s="56"/>
      <c r="INI70" s="56"/>
      <c r="INJ70" s="56"/>
      <c r="INK70" s="56"/>
      <c r="INL70" s="56"/>
      <c r="INM70" s="56"/>
      <c r="INN70" s="56"/>
      <c r="INO70" s="56"/>
      <c r="INP70" s="56"/>
      <c r="INQ70" s="56"/>
      <c r="INR70" s="56"/>
      <c r="INS70" s="56"/>
      <c r="INT70" s="56"/>
      <c r="INU70" s="56"/>
      <c r="INV70" s="56"/>
      <c r="INW70" s="56"/>
      <c r="INX70" s="56"/>
      <c r="INY70" s="56"/>
      <c r="INZ70" s="56"/>
      <c r="IOA70" s="56"/>
      <c r="IOB70" s="56"/>
      <c r="IOC70" s="56"/>
      <c r="IOD70" s="56"/>
      <c r="IOE70" s="56"/>
      <c r="IOF70" s="56"/>
      <c r="IOG70" s="56"/>
      <c r="IOH70" s="56"/>
      <c r="IOI70" s="56"/>
      <c r="IOJ70" s="56"/>
      <c r="IOK70" s="56"/>
      <c r="IOL70" s="56"/>
      <c r="IOM70" s="56"/>
      <c r="ION70" s="56"/>
      <c r="IOO70" s="56"/>
      <c r="IOP70" s="56"/>
      <c r="IOQ70" s="56"/>
      <c r="IOR70" s="56"/>
      <c r="IOS70" s="56"/>
      <c r="IOT70" s="56"/>
      <c r="IOU70" s="56"/>
      <c r="IOV70" s="56"/>
      <c r="IOW70" s="56"/>
      <c r="IOX70" s="56"/>
      <c r="IOY70" s="56"/>
      <c r="IOZ70" s="56"/>
      <c r="IPA70" s="56"/>
      <c r="IPB70" s="56"/>
      <c r="IPC70" s="56"/>
      <c r="IPD70" s="56"/>
      <c r="IPE70" s="56"/>
      <c r="IPF70" s="56"/>
      <c r="IPG70" s="56"/>
      <c r="IPH70" s="56"/>
      <c r="IPI70" s="56"/>
      <c r="IPJ70" s="56"/>
      <c r="IPK70" s="56"/>
      <c r="IPL70" s="56"/>
      <c r="IPM70" s="56"/>
      <c r="IPN70" s="56"/>
      <c r="IPO70" s="56"/>
      <c r="IPP70" s="56"/>
      <c r="IPQ70" s="56"/>
      <c r="IPR70" s="56"/>
      <c r="IPS70" s="56"/>
      <c r="IPT70" s="56"/>
      <c r="IPU70" s="56"/>
      <c r="IPV70" s="56"/>
      <c r="IPW70" s="56"/>
      <c r="IPX70" s="56"/>
      <c r="IPY70" s="56"/>
      <c r="IPZ70" s="56"/>
      <c r="IQA70" s="56"/>
      <c r="IQB70" s="56"/>
      <c r="IQC70" s="56"/>
      <c r="IQD70" s="56"/>
      <c r="IQE70" s="56"/>
      <c r="IQF70" s="56"/>
      <c r="IQG70" s="56"/>
      <c r="IQH70" s="56"/>
      <c r="IQI70" s="56"/>
      <c r="IQJ70" s="56"/>
      <c r="IQK70" s="56"/>
      <c r="IQL70" s="56"/>
      <c r="IQM70" s="56"/>
      <c r="IQN70" s="56"/>
      <c r="IQO70" s="56"/>
      <c r="IQP70" s="56"/>
      <c r="IQQ70" s="56"/>
      <c r="IQR70" s="56"/>
      <c r="IQS70" s="56"/>
      <c r="IQT70" s="56"/>
      <c r="IQU70" s="56"/>
      <c r="IQV70" s="56"/>
      <c r="IQW70" s="56"/>
      <c r="IQX70" s="56"/>
      <c r="IQY70" s="56"/>
      <c r="IQZ70" s="56"/>
      <c r="IRA70" s="56"/>
      <c r="IRB70" s="56"/>
      <c r="IRC70" s="56"/>
      <c r="IRD70" s="56"/>
      <c r="IRE70" s="56"/>
      <c r="IRF70" s="56"/>
      <c r="IRG70" s="56"/>
      <c r="IRH70" s="56"/>
      <c r="IRI70" s="56"/>
      <c r="IRJ70" s="56"/>
      <c r="IRK70" s="56"/>
      <c r="IRL70" s="56"/>
      <c r="IRM70" s="56"/>
      <c r="IRN70" s="56"/>
      <c r="IRO70" s="56"/>
      <c r="IRP70" s="56"/>
      <c r="IRQ70" s="56"/>
      <c r="IRR70" s="56"/>
      <c r="IRS70" s="56"/>
      <c r="IRT70" s="56"/>
      <c r="IRU70" s="56"/>
      <c r="IRV70" s="56"/>
      <c r="IRW70" s="56"/>
      <c r="IRX70" s="56"/>
      <c r="IRY70" s="56"/>
      <c r="IRZ70" s="56"/>
      <c r="ISA70" s="56"/>
      <c r="ISB70" s="56"/>
      <c r="ISC70" s="56"/>
      <c r="ISD70" s="56"/>
      <c r="ISE70" s="56"/>
      <c r="ISF70" s="56"/>
      <c r="ISG70" s="56"/>
      <c r="ISH70" s="56"/>
      <c r="ISI70" s="56"/>
      <c r="ISJ70" s="56"/>
      <c r="ISK70" s="56"/>
      <c r="ISL70" s="56"/>
      <c r="ISM70" s="56"/>
      <c r="ISN70" s="56"/>
      <c r="ISO70" s="56"/>
      <c r="ISP70" s="56"/>
      <c r="ISQ70" s="56"/>
      <c r="ISR70" s="56"/>
      <c r="ISS70" s="56"/>
      <c r="IST70" s="56"/>
      <c r="ISU70" s="56"/>
      <c r="ISV70" s="56"/>
      <c r="ISW70" s="56"/>
      <c r="ISX70" s="56"/>
      <c r="ISY70" s="56"/>
      <c r="ISZ70" s="56"/>
      <c r="ITA70" s="56"/>
      <c r="ITB70" s="56"/>
      <c r="ITC70" s="56"/>
      <c r="ITD70" s="56"/>
      <c r="ITE70" s="56"/>
      <c r="ITF70" s="56"/>
      <c r="ITG70" s="56"/>
      <c r="ITH70" s="56"/>
      <c r="ITI70" s="56"/>
      <c r="ITJ70" s="56"/>
      <c r="ITK70" s="56"/>
      <c r="ITL70" s="56"/>
      <c r="ITM70" s="56"/>
      <c r="ITN70" s="56"/>
      <c r="ITO70" s="56"/>
      <c r="ITP70" s="56"/>
      <c r="ITQ70" s="56"/>
      <c r="ITR70" s="56"/>
      <c r="ITS70" s="56"/>
      <c r="ITT70" s="56"/>
      <c r="ITU70" s="56"/>
      <c r="ITV70" s="56"/>
      <c r="ITW70" s="56"/>
      <c r="ITX70" s="56"/>
      <c r="ITY70" s="56"/>
      <c r="ITZ70" s="56"/>
      <c r="IUA70" s="56"/>
      <c r="IUB70" s="56"/>
      <c r="IUC70" s="56"/>
      <c r="IUD70" s="56"/>
      <c r="IUE70" s="56"/>
      <c r="IUF70" s="56"/>
      <c r="IUG70" s="56"/>
      <c r="IUH70" s="56"/>
      <c r="IUI70" s="56"/>
      <c r="IUJ70" s="56"/>
      <c r="IUK70" s="56"/>
      <c r="IUL70" s="56"/>
      <c r="IUM70" s="56"/>
      <c r="IUN70" s="56"/>
      <c r="IUO70" s="56"/>
      <c r="IUP70" s="56"/>
      <c r="IUQ70" s="56"/>
      <c r="IUR70" s="56"/>
      <c r="IUS70" s="56"/>
      <c r="IUT70" s="56"/>
      <c r="IUU70" s="56"/>
      <c r="IUV70" s="56"/>
      <c r="IUW70" s="56"/>
      <c r="IUX70" s="56"/>
      <c r="IUY70" s="56"/>
      <c r="IUZ70" s="56"/>
      <c r="IVA70" s="56"/>
      <c r="IVB70" s="56"/>
      <c r="IVC70" s="56"/>
      <c r="IVD70" s="56"/>
      <c r="IVE70" s="56"/>
      <c r="IVF70" s="56"/>
      <c r="IVG70" s="56"/>
      <c r="IVH70" s="56"/>
      <c r="IVI70" s="56"/>
      <c r="IVJ70" s="56"/>
      <c r="IVK70" s="56"/>
      <c r="IVL70" s="56"/>
      <c r="IVM70" s="56"/>
      <c r="IVN70" s="56"/>
      <c r="IVO70" s="56"/>
      <c r="IVP70" s="56"/>
      <c r="IVQ70" s="56"/>
      <c r="IVR70" s="56"/>
      <c r="IVS70" s="56"/>
      <c r="IVT70" s="56"/>
      <c r="IVU70" s="56"/>
      <c r="IVV70" s="56"/>
      <c r="IVW70" s="56"/>
      <c r="IVX70" s="56"/>
      <c r="IVY70" s="56"/>
      <c r="IVZ70" s="56"/>
      <c r="IWA70" s="56"/>
      <c r="IWB70" s="56"/>
      <c r="IWC70" s="56"/>
      <c r="IWD70" s="56"/>
      <c r="IWE70" s="56"/>
      <c r="IWF70" s="56"/>
      <c r="IWG70" s="56"/>
      <c r="IWH70" s="56"/>
      <c r="IWI70" s="56"/>
      <c r="IWJ70" s="56"/>
      <c r="IWK70" s="56"/>
      <c r="IWL70" s="56"/>
      <c r="IWM70" s="56"/>
      <c r="IWN70" s="56"/>
      <c r="IWO70" s="56"/>
      <c r="IWP70" s="56"/>
      <c r="IWQ70" s="56"/>
      <c r="IWR70" s="56"/>
      <c r="IWS70" s="56"/>
      <c r="IWT70" s="56"/>
      <c r="IWU70" s="56"/>
      <c r="IWV70" s="56"/>
      <c r="IWW70" s="56"/>
      <c r="IWX70" s="56"/>
      <c r="IWY70" s="56"/>
      <c r="IWZ70" s="56"/>
      <c r="IXA70" s="56"/>
      <c r="IXB70" s="56"/>
      <c r="IXC70" s="56"/>
      <c r="IXD70" s="56"/>
      <c r="IXE70" s="56"/>
      <c r="IXF70" s="56"/>
      <c r="IXG70" s="56"/>
      <c r="IXH70" s="56"/>
      <c r="IXI70" s="56"/>
      <c r="IXJ70" s="56"/>
      <c r="IXK70" s="56"/>
      <c r="IXL70" s="56"/>
      <c r="IXM70" s="56"/>
      <c r="IXN70" s="56"/>
      <c r="IXO70" s="56"/>
      <c r="IXP70" s="56"/>
      <c r="IXQ70" s="56"/>
      <c r="IXR70" s="56"/>
      <c r="IXS70" s="56"/>
      <c r="IXT70" s="56"/>
      <c r="IXU70" s="56"/>
      <c r="IXV70" s="56"/>
      <c r="IXW70" s="56"/>
      <c r="IXX70" s="56"/>
      <c r="IXY70" s="56"/>
      <c r="IXZ70" s="56"/>
      <c r="IYA70" s="56"/>
      <c r="IYB70" s="56"/>
      <c r="IYC70" s="56"/>
      <c r="IYD70" s="56"/>
      <c r="IYE70" s="56"/>
      <c r="IYF70" s="56"/>
      <c r="IYG70" s="56"/>
      <c r="IYH70" s="56"/>
      <c r="IYI70" s="56"/>
      <c r="IYJ70" s="56"/>
      <c r="IYK70" s="56"/>
      <c r="IYL70" s="56"/>
      <c r="IYM70" s="56"/>
      <c r="IYN70" s="56"/>
      <c r="IYO70" s="56"/>
      <c r="IYP70" s="56"/>
      <c r="IYQ70" s="56"/>
      <c r="IYR70" s="56"/>
      <c r="IYS70" s="56"/>
      <c r="IYT70" s="56"/>
      <c r="IYU70" s="56"/>
      <c r="IYV70" s="56"/>
      <c r="IYW70" s="56"/>
      <c r="IYX70" s="56"/>
      <c r="IYY70" s="56"/>
      <c r="IYZ70" s="56"/>
      <c r="IZA70" s="56"/>
      <c r="IZB70" s="56"/>
      <c r="IZC70" s="56"/>
      <c r="IZD70" s="56"/>
      <c r="IZE70" s="56"/>
      <c r="IZF70" s="56"/>
      <c r="IZG70" s="56"/>
      <c r="IZH70" s="56"/>
      <c r="IZI70" s="56"/>
      <c r="IZJ70" s="56"/>
      <c r="IZK70" s="56"/>
      <c r="IZL70" s="56"/>
      <c r="IZM70" s="56"/>
      <c r="IZN70" s="56"/>
      <c r="IZO70" s="56"/>
      <c r="IZP70" s="56"/>
      <c r="IZQ70" s="56"/>
      <c r="IZR70" s="56"/>
      <c r="IZS70" s="56"/>
      <c r="IZT70" s="56"/>
      <c r="IZU70" s="56"/>
      <c r="IZV70" s="56"/>
      <c r="IZW70" s="56"/>
      <c r="IZX70" s="56"/>
      <c r="IZY70" s="56"/>
      <c r="IZZ70" s="56"/>
      <c r="JAA70" s="56"/>
      <c r="JAB70" s="56"/>
      <c r="JAC70" s="56"/>
      <c r="JAD70" s="56"/>
      <c r="JAE70" s="56"/>
      <c r="JAF70" s="56"/>
      <c r="JAG70" s="56"/>
      <c r="JAH70" s="56"/>
      <c r="JAI70" s="56"/>
      <c r="JAJ70" s="56"/>
      <c r="JAK70" s="56"/>
      <c r="JAL70" s="56"/>
      <c r="JAM70" s="56"/>
      <c r="JAN70" s="56"/>
      <c r="JAO70" s="56"/>
      <c r="JAP70" s="56"/>
      <c r="JAQ70" s="56"/>
      <c r="JAR70" s="56"/>
      <c r="JAS70" s="56"/>
      <c r="JAT70" s="56"/>
      <c r="JAU70" s="56"/>
      <c r="JAV70" s="56"/>
      <c r="JAW70" s="56"/>
      <c r="JAX70" s="56"/>
      <c r="JAY70" s="56"/>
      <c r="JAZ70" s="56"/>
      <c r="JBA70" s="56"/>
      <c r="JBB70" s="56"/>
      <c r="JBC70" s="56"/>
      <c r="JBD70" s="56"/>
      <c r="JBE70" s="56"/>
      <c r="JBF70" s="56"/>
      <c r="JBG70" s="56"/>
      <c r="JBH70" s="56"/>
      <c r="JBI70" s="56"/>
      <c r="JBJ70" s="56"/>
      <c r="JBK70" s="56"/>
      <c r="JBL70" s="56"/>
      <c r="JBM70" s="56"/>
      <c r="JBN70" s="56"/>
      <c r="JBO70" s="56"/>
      <c r="JBP70" s="56"/>
      <c r="JBQ70" s="56"/>
      <c r="JBR70" s="56"/>
      <c r="JBS70" s="56"/>
      <c r="JBT70" s="56"/>
      <c r="JBU70" s="56"/>
      <c r="JBV70" s="56"/>
      <c r="JBW70" s="56"/>
      <c r="JBX70" s="56"/>
      <c r="JBY70" s="56"/>
      <c r="JBZ70" s="56"/>
      <c r="JCA70" s="56"/>
      <c r="JCB70" s="56"/>
      <c r="JCC70" s="56"/>
      <c r="JCD70" s="56"/>
      <c r="JCE70" s="56"/>
      <c r="JCF70" s="56"/>
      <c r="JCG70" s="56"/>
      <c r="JCH70" s="56"/>
      <c r="JCI70" s="56"/>
      <c r="JCJ70" s="56"/>
      <c r="JCK70" s="56"/>
      <c r="JCL70" s="56"/>
      <c r="JCM70" s="56"/>
      <c r="JCN70" s="56"/>
      <c r="JCO70" s="56"/>
      <c r="JCP70" s="56"/>
      <c r="JCQ70" s="56"/>
      <c r="JCR70" s="56"/>
      <c r="JCS70" s="56"/>
      <c r="JCT70" s="56"/>
      <c r="JCU70" s="56"/>
      <c r="JCV70" s="56"/>
      <c r="JCW70" s="56"/>
      <c r="JCX70" s="56"/>
      <c r="JCY70" s="56"/>
      <c r="JCZ70" s="56"/>
      <c r="JDA70" s="56"/>
      <c r="JDB70" s="56"/>
      <c r="JDC70" s="56"/>
      <c r="JDD70" s="56"/>
      <c r="JDE70" s="56"/>
      <c r="JDF70" s="56"/>
      <c r="JDG70" s="56"/>
      <c r="JDH70" s="56"/>
      <c r="JDI70" s="56"/>
      <c r="JDJ70" s="56"/>
      <c r="JDK70" s="56"/>
      <c r="JDL70" s="56"/>
      <c r="JDM70" s="56"/>
      <c r="JDN70" s="56"/>
      <c r="JDO70" s="56"/>
      <c r="JDP70" s="56"/>
      <c r="JDQ70" s="56"/>
      <c r="JDR70" s="56"/>
      <c r="JDS70" s="56"/>
      <c r="JDT70" s="56"/>
      <c r="JDU70" s="56"/>
      <c r="JDV70" s="56"/>
      <c r="JDW70" s="56"/>
      <c r="JDX70" s="56"/>
      <c r="JDY70" s="56"/>
      <c r="JDZ70" s="56"/>
      <c r="JEA70" s="56"/>
      <c r="JEB70" s="56"/>
      <c r="JEC70" s="56"/>
      <c r="JED70" s="56"/>
      <c r="JEE70" s="56"/>
      <c r="JEF70" s="56"/>
      <c r="JEG70" s="56"/>
      <c r="JEH70" s="56"/>
      <c r="JEI70" s="56"/>
      <c r="JEJ70" s="56"/>
      <c r="JEK70" s="56"/>
      <c r="JEL70" s="56"/>
      <c r="JEM70" s="56"/>
      <c r="JEN70" s="56"/>
      <c r="JEO70" s="56"/>
      <c r="JEP70" s="56"/>
      <c r="JEQ70" s="56"/>
      <c r="JER70" s="56"/>
      <c r="JES70" s="56"/>
      <c r="JET70" s="56"/>
      <c r="JEU70" s="56"/>
      <c r="JEV70" s="56"/>
      <c r="JEW70" s="56"/>
      <c r="JEX70" s="56"/>
      <c r="JEY70" s="56"/>
      <c r="JEZ70" s="56"/>
      <c r="JFA70" s="56"/>
      <c r="JFB70" s="56"/>
      <c r="JFC70" s="56"/>
      <c r="JFD70" s="56"/>
      <c r="JFE70" s="56"/>
      <c r="JFF70" s="56"/>
      <c r="JFG70" s="56"/>
      <c r="JFH70" s="56"/>
      <c r="JFI70" s="56"/>
      <c r="JFJ70" s="56"/>
      <c r="JFK70" s="56"/>
      <c r="JFL70" s="56"/>
      <c r="JFM70" s="56"/>
      <c r="JFN70" s="56"/>
      <c r="JFO70" s="56"/>
      <c r="JFP70" s="56"/>
      <c r="JFQ70" s="56"/>
      <c r="JFR70" s="56"/>
      <c r="JFS70" s="56"/>
      <c r="JFT70" s="56"/>
      <c r="JFU70" s="56"/>
      <c r="JFV70" s="56"/>
      <c r="JFW70" s="56"/>
      <c r="JFX70" s="56"/>
      <c r="JFY70" s="56"/>
      <c r="JFZ70" s="56"/>
      <c r="JGA70" s="56"/>
      <c r="JGB70" s="56"/>
      <c r="JGC70" s="56"/>
      <c r="JGD70" s="56"/>
      <c r="JGE70" s="56"/>
      <c r="JGF70" s="56"/>
      <c r="JGG70" s="56"/>
      <c r="JGH70" s="56"/>
      <c r="JGI70" s="56"/>
      <c r="JGJ70" s="56"/>
      <c r="JGK70" s="56"/>
      <c r="JGL70" s="56"/>
      <c r="JGM70" s="56"/>
      <c r="JGN70" s="56"/>
      <c r="JGO70" s="56"/>
      <c r="JGP70" s="56"/>
      <c r="JGQ70" s="56"/>
      <c r="JGR70" s="56"/>
      <c r="JGS70" s="56"/>
      <c r="JGT70" s="56"/>
      <c r="JGU70" s="56"/>
      <c r="JGV70" s="56"/>
      <c r="JGW70" s="56"/>
      <c r="JGX70" s="56"/>
      <c r="JGY70" s="56"/>
      <c r="JGZ70" s="56"/>
      <c r="JHA70" s="56"/>
      <c r="JHB70" s="56"/>
      <c r="JHC70" s="56"/>
      <c r="JHD70" s="56"/>
      <c r="JHE70" s="56"/>
      <c r="JHF70" s="56"/>
      <c r="JHG70" s="56"/>
      <c r="JHH70" s="56"/>
      <c r="JHI70" s="56"/>
      <c r="JHJ70" s="56"/>
      <c r="JHK70" s="56"/>
      <c r="JHL70" s="56"/>
      <c r="JHM70" s="56"/>
      <c r="JHN70" s="56"/>
      <c r="JHO70" s="56"/>
      <c r="JHP70" s="56"/>
      <c r="JHQ70" s="56"/>
      <c r="JHR70" s="56"/>
      <c r="JHS70" s="56"/>
      <c r="JHT70" s="56"/>
      <c r="JHU70" s="56"/>
      <c r="JHV70" s="56"/>
      <c r="JHW70" s="56"/>
      <c r="JHX70" s="56"/>
      <c r="JHY70" s="56"/>
      <c r="JHZ70" s="56"/>
      <c r="JIA70" s="56"/>
      <c r="JIB70" s="56"/>
      <c r="JIC70" s="56"/>
      <c r="JID70" s="56"/>
      <c r="JIE70" s="56"/>
      <c r="JIF70" s="56"/>
      <c r="JIG70" s="56"/>
      <c r="JIH70" s="56"/>
      <c r="JII70" s="56"/>
      <c r="JIJ70" s="56"/>
      <c r="JIK70" s="56"/>
      <c r="JIL70" s="56"/>
      <c r="JIM70" s="56"/>
      <c r="JIN70" s="56"/>
      <c r="JIO70" s="56"/>
      <c r="JIP70" s="56"/>
      <c r="JIQ70" s="56"/>
      <c r="JIR70" s="56"/>
      <c r="JIS70" s="56"/>
      <c r="JIT70" s="56"/>
      <c r="JIU70" s="56"/>
      <c r="JIV70" s="56"/>
      <c r="JIW70" s="56"/>
      <c r="JIX70" s="56"/>
      <c r="JIY70" s="56"/>
      <c r="JIZ70" s="56"/>
      <c r="JJA70" s="56"/>
      <c r="JJB70" s="56"/>
      <c r="JJC70" s="56"/>
      <c r="JJD70" s="56"/>
      <c r="JJE70" s="56"/>
      <c r="JJF70" s="56"/>
      <c r="JJG70" s="56"/>
      <c r="JJH70" s="56"/>
      <c r="JJI70" s="56"/>
      <c r="JJJ70" s="56"/>
      <c r="JJK70" s="56"/>
      <c r="JJL70" s="56"/>
      <c r="JJM70" s="56"/>
      <c r="JJN70" s="56"/>
      <c r="JJO70" s="56"/>
      <c r="JJP70" s="56"/>
      <c r="JJQ70" s="56"/>
      <c r="JJR70" s="56"/>
      <c r="JJS70" s="56"/>
      <c r="JJT70" s="56"/>
      <c r="JJU70" s="56"/>
      <c r="JJV70" s="56"/>
      <c r="JJW70" s="56"/>
      <c r="JJX70" s="56"/>
      <c r="JJY70" s="56"/>
      <c r="JJZ70" s="56"/>
      <c r="JKA70" s="56"/>
      <c r="JKB70" s="56"/>
      <c r="JKC70" s="56"/>
      <c r="JKD70" s="56"/>
      <c r="JKE70" s="56"/>
      <c r="JKF70" s="56"/>
      <c r="JKG70" s="56"/>
      <c r="JKH70" s="56"/>
      <c r="JKI70" s="56"/>
      <c r="JKJ70" s="56"/>
      <c r="JKK70" s="56"/>
      <c r="JKL70" s="56"/>
      <c r="JKM70" s="56"/>
      <c r="JKN70" s="56"/>
      <c r="JKO70" s="56"/>
      <c r="JKP70" s="56"/>
      <c r="JKQ70" s="56"/>
      <c r="JKR70" s="56"/>
      <c r="JKS70" s="56"/>
      <c r="JKT70" s="56"/>
      <c r="JKU70" s="56"/>
      <c r="JKV70" s="56"/>
      <c r="JKW70" s="56"/>
      <c r="JKX70" s="56"/>
      <c r="JKY70" s="56"/>
      <c r="JKZ70" s="56"/>
      <c r="JLA70" s="56"/>
      <c r="JLB70" s="56"/>
      <c r="JLC70" s="56"/>
      <c r="JLD70" s="56"/>
      <c r="JLE70" s="56"/>
      <c r="JLF70" s="56"/>
      <c r="JLG70" s="56"/>
      <c r="JLH70" s="56"/>
      <c r="JLI70" s="56"/>
      <c r="JLJ70" s="56"/>
      <c r="JLK70" s="56"/>
      <c r="JLL70" s="56"/>
      <c r="JLM70" s="56"/>
      <c r="JLN70" s="56"/>
      <c r="JLO70" s="56"/>
      <c r="JLP70" s="56"/>
      <c r="JLQ70" s="56"/>
      <c r="JLR70" s="56"/>
      <c r="JLS70" s="56"/>
      <c r="JLT70" s="56"/>
      <c r="JLU70" s="56"/>
      <c r="JLV70" s="56"/>
      <c r="JLW70" s="56"/>
      <c r="JLX70" s="56"/>
      <c r="JLY70" s="56"/>
      <c r="JLZ70" s="56"/>
      <c r="JMA70" s="56"/>
      <c r="JMB70" s="56"/>
      <c r="JMC70" s="56"/>
      <c r="JMD70" s="56"/>
      <c r="JME70" s="56"/>
      <c r="JMF70" s="56"/>
      <c r="JMG70" s="56"/>
      <c r="JMH70" s="56"/>
      <c r="JMI70" s="56"/>
      <c r="JMJ70" s="56"/>
      <c r="JMK70" s="56"/>
      <c r="JML70" s="56"/>
      <c r="JMM70" s="56"/>
      <c r="JMN70" s="56"/>
      <c r="JMO70" s="56"/>
      <c r="JMP70" s="56"/>
      <c r="JMQ70" s="56"/>
      <c r="JMR70" s="56"/>
      <c r="JMS70" s="56"/>
      <c r="JMT70" s="56"/>
      <c r="JMU70" s="56"/>
      <c r="JMV70" s="56"/>
      <c r="JMW70" s="56"/>
      <c r="JMX70" s="56"/>
      <c r="JMY70" s="56"/>
      <c r="JMZ70" s="56"/>
      <c r="JNA70" s="56"/>
      <c r="JNB70" s="56"/>
      <c r="JNC70" s="56"/>
      <c r="JND70" s="56"/>
      <c r="JNE70" s="56"/>
      <c r="JNF70" s="56"/>
      <c r="JNG70" s="56"/>
      <c r="JNH70" s="56"/>
      <c r="JNI70" s="56"/>
      <c r="JNJ70" s="56"/>
      <c r="JNK70" s="56"/>
      <c r="JNL70" s="56"/>
      <c r="JNM70" s="56"/>
      <c r="JNN70" s="56"/>
      <c r="JNO70" s="56"/>
      <c r="JNP70" s="56"/>
      <c r="JNQ70" s="56"/>
      <c r="JNR70" s="56"/>
      <c r="JNS70" s="56"/>
      <c r="JNT70" s="56"/>
      <c r="JNU70" s="56"/>
      <c r="JNV70" s="56"/>
      <c r="JNW70" s="56"/>
      <c r="JNX70" s="56"/>
      <c r="JNY70" s="56"/>
      <c r="JNZ70" s="56"/>
      <c r="JOA70" s="56"/>
      <c r="JOB70" s="56"/>
      <c r="JOC70" s="56"/>
      <c r="JOD70" s="56"/>
      <c r="JOE70" s="56"/>
      <c r="JOF70" s="56"/>
      <c r="JOG70" s="56"/>
      <c r="JOH70" s="56"/>
      <c r="JOI70" s="56"/>
      <c r="JOJ70" s="56"/>
      <c r="JOK70" s="56"/>
      <c r="JOL70" s="56"/>
      <c r="JOM70" s="56"/>
      <c r="JON70" s="56"/>
      <c r="JOO70" s="56"/>
      <c r="JOP70" s="56"/>
      <c r="JOQ70" s="56"/>
      <c r="JOR70" s="56"/>
      <c r="JOS70" s="56"/>
      <c r="JOT70" s="56"/>
      <c r="JOU70" s="56"/>
      <c r="JOV70" s="56"/>
      <c r="JOW70" s="56"/>
      <c r="JOX70" s="56"/>
      <c r="JOY70" s="56"/>
      <c r="JOZ70" s="56"/>
      <c r="JPA70" s="56"/>
      <c r="JPB70" s="56"/>
      <c r="JPC70" s="56"/>
      <c r="JPD70" s="56"/>
      <c r="JPE70" s="56"/>
      <c r="JPF70" s="56"/>
      <c r="JPG70" s="56"/>
      <c r="JPH70" s="56"/>
      <c r="JPI70" s="56"/>
      <c r="JPJ70" s="56"/>
      <c r="JPK70" s="56"/>
      <c r="JPL70" s="56"/>
      <c r="JPM70" s="56"/>
      <c r="JPN70" s="56"/>
      <c r="JPO70" s="56"/>
      <c r="JPP70" s="56"/>
      <c r="JPQ70" s="56"/>
      <c r="JPR70" s="56"/>
      <c r="JPS70" s="56"/>
      <c r="JPT70" s="56"/>
      <c r="JPU70" s="56"/>
      <c r="JPV70" s="56"/>
      <c r="JPW70" s="56"/>
      <c r="JPX70" s="56"/>
      <c r="JPY70" s="56"/>
      <c r="JPZ70" s="56"/>
      <c r="JQA70" s="56"/>
      <c r="JQB70" s="56"/>
      <c r="JQC70" s="56"/>
      <c r="JQD70" s="56"/>
      <c r="JQE70" s="56"/>
      <c r="JQF70" s="56"/>
      <c r="JQG70" s="56"/>
      <c r="JQH70" s="56"/>
      <c r="JQI70" s="56"/>
      <c r="JQJ70" s="56"/>
      <c r="JQK70" s="56"/>
      <c r="JQL70" s="56"/>
      <c r="JQM70" s="56"/>
      <c r="JQN70" s="56"/>
      <c r="JQO70" s="56"/>
      <c r="JQP70" s="56"/>
      <c r="JQQ70" s="56"/>
      <c r="JQR70" s="56"/>
      <c r="JQS70" s="56"/>
      <c r="JQT70" s="56"/>
      <c r="JQU70" s="56"/>
      <c r="JQV70" s="56"/>
      <c r="JQW70" s="56"/>
      <c r="JQX70" s="56"/>
      <c r="JQY70" s="56"/>
      <c r="JQZ70" s="56"/>
      <c r="JRA70" s="56"/>
      <c r="JRB70" s="56"/>
      <c r="JRC70" s="56"/>
      <c r="JRD70" s="56"/>
      <c r="JRE70" s="56"/>
      <c r="JRF70" s="56"/>
      <c r="JRG70" s="56"/>
      <c r="JRH70" s="56"/>
      <c r="JRI70" s="56"/>
      <c r="JRJ70" s="56"/>
      <c r="JRK70" s="56"/>
      <c r="JRL70" s="56"/>
      <c r="JRM70" s="56"/>
      <c r="JRN70" s="56"/>
      <c r="JRO70" s="56"/>
      <c r="JRP70" s="56"/>
      <c r="JRQ70" s="56"/>
      <c r="JRR70" s="56"/>
      <c r="JRS70" s="56"/>
      <c r="JRT70" s="56"/>
      <c r="JRU70" s="56"/>
      <c r="JRV70" s="56"/>
      <c r="JRW70" s="56"/>
      <c r="JRX70" s="56"/>
      <c r="JRY70" s="56"/>
      <c r="JRZ70" s="56"/>
      <c r="JSA70" s="56"/>
      <c r="JSB70" s="56"/>
      <c r="JSC70" s="56"/>
      <c r="JSD70" s="56"/>
      <c r="JSE70" s="56"/>
      <c r="JSF70" s="56"/>
      <c r="JSG70" s="56"/>
      <c r="JSH70" s="56"/>
      <c r="JSI70" s="56"/>
      <c r="JSJ70" s="56"/>
      <c r="JSK70" s="56"/>
      <c r="JSL70" s="56"/>
      <c r="JSM70" s="56"/>
      <c r="JSN70" s="56"/>
      <c r="JSO70" s="56"/>
      <c r="JSP70" s="56"/>
      <c r="JSQ70" s="56"/>
      <c r="JSR70" s="56"/>
      <c r="JSS70" s="56"/>
      <c r="JST70" s="56"/>
      <c r="JSU70" s="56"/>
      <c r="JSV70" s="56"/>
      <c r="JSW70" s="56"/>
      <c r="JSX70" s="56"/>
      <c r="JSY70" s="56"/>
      <c r="JSZ70" s="56"/>
      <c r="JTA70" s="56"/>
      <c r="JTB70" s="56"/>
      <c r="JTC70" s="56"/>
      <c r="JTD70" s="56"/>
      <c r="JTE70" s="56"/>
      <c r="JTF70" s="56"/>
      <c r="JTG70" s="56"/>
      <c r="JTH70" s="56"/>
      <c r="JTI70" s="56"/>
      <c r="JTJ70" s="56"/>
      <c r="JTK70" s="56"/>
      <c r="JTL70" s="56"/>
      <c r="JTM70" s="56"/>
      <c r="JTN70" s="56"/>
      <c r="JTO70" s="56"/>
      <c r="JTP70" s="56"/>
      <c r="JTQ70" s="56"/>
      <c r="JTR70" s="56"/>
      <c r="JTS70" s="56"/>
      <c r="JTT70" s="56"/>
      <c r="JTU70" s="56"/>
      <c r="JTV70" s="56"/>
      <c r="JTW70" s="56"/>
      <c r="JTX70" s="56"/>
      <c r="JTY70" s="56"/>
      <c r="JTZ70" s="56"/>
      <c r="JUA70" s="56"/>
      <c r="JUB70" s="56"/>
      <c r="JUC70" s="56"/>
      <c r="JUD70" s="56"/>
      <c r="JUE70" s="56"/>
      <c r="JUF70" s="56"/>
      <c r="JUG70" s="56"/>
      <c r="JUH70" s="56"/>
      <c r="JUI70" s="56"/>
      <c r="JUJ70" s="56"/>
      <c r="JUK70" s="56"/>
      <c r="JUL70" s="56"/>
      <c r="JUM70" s="56"/>
      <c r="JUN70" s="56"/>
      <c r="JUO70" s="56"/>
      <c r="JUP70" s="56"/>
      <c r="JUQ70" s="56"/>
      <c r="JUR70" s="56"/>
      <c r="JUS70" s="56"/>
      <c r="JUT70" s="56"/>
      <c r="JUU70" s="56"/>
      <c r="JUV70" s="56"/>
      <c r="JUW70" s="56"/>
      <c r="JUX70" s="56"/>
      <c r="JUY70" s="56"/>
      <c r="JUZ70" s="56"/>
      <c r="JVA70" s="56"/>
      <c r="JVB70" s="56"/>
      <c r="JVC70" s="56"/>
      <c r="JVD70" s="56"/>
      <c r="JVE70" s="56"/>
      <c r="JVF70" s="56"/>
      <c r="JVG70" s="56"/>
      <c r="JVH70" s="56"/>
      <c r="JVI70" s="56"/>
      <c r="JVJ70" s="56"/>
      <c r="JVK70" s="56"/>
      <c r="JVL70" s="56"/>
      <c r="JVM70" s="56"/>
      <c r="JVN70" s="56"/>
      <c r="JVO70" s="56"/>
      <c r="JVP70" s="56"/>
      <c r="JVQ70" s="56"/>
      <c r="JVR70" s="56"/>
      <c r="JVS70" s="56"/>
      <c r="JVT70" s="56"/>
      <c r="JVU70" s="56"/>
      <c r="JVV70" s="56"/>
      <c r="JVW70" s="56"/>
      <c r="JVX70" s="56"/>
      <c r="JVY70" s="56"/>
      <c r="JVZ70" s="56"/>
      <c r="JWA70" s="56"/>
      <c r="JWB70" s="56"/>
      <c r="JWC70" s="56"/>
      <c r="JWD70" s="56"/>
      <c r="JWE70" s="56"/>
      <c r="JWF70" s="56"/>
      <c r="JWG70" s="56"/>
      <c r="JWH70" s="56"/>
      <c r="JWI70" s="56"/>
      <c r="JWJ70" s="56"/>
      <c r="JWK70" s="56"/>
      <c r="JWL70" s="56"/>
      <c r="JWM70" s="56"/>
      <c r="JWN70" s="56"/>
      <c r="JWO70" s="56"/>
      <c r="JWP70" s="56"/>
      <c r="JWQ70" s="56"/>
      <c r="JWR70" s="56"/>
      <c r="JWS70" s="56"/>
      <c r="JWT70" s="56"/>
      <c r="JWU70" s="56"/>
      <c r="JWV70" s="56"/>
      <c r="JWW70" s="56"/>
      <c r="JWX70" s="56"/>
      <c r="JWY70" s="56"/>
      <c r="JWZ70" s="56"/>
      <c r="JXA70" s="56"/>
      <c r="JXB70" s="56"/>
      <c r="JXC70" s="56"/>
      <c r="JXD70" s="56"/>
      <c r="JXE70" s="56"/>
      <c r="JXF70" s="56"/>
      <c r="JXG70" s="56"/>
      <c r="JXH70" s="56"/>
      <c r="JXI70" s="56"/>
      <c r="JXJ70" s="56"/>
      <c r="JXK70" s="56"/>
      <c r="JXL70" s="56"/>
      <c r="JXM70" s="56"/>
      <c r="JXN70" s="56"/>
      <c r="JXO70" s="56"/>
      <c r="JXP70" s="56"/>
      <c r="JXQ70" s="56"/>
      <c r="JXR70" s="56"/>
      <c r="JXS70" s="56"/>
      <c r="JXT70" s="56"/>
      <c r="JXU70" s="56"/>
      <c r="JXV70" s="56"/>
      <c r="JXW70" s="56"/>
      <c r="JXX70" s="56"/>
      <c r="JXY70" s="56"/>
      <c r="JXZ70" s="56"/>
      <c r="JYA70" s="56"/>
      <c r="JYB70" s="56"/>
      <c r="JYC70" s="56"/>
      <c r="JYD70" s="56"/>
      <c r="JYE70" s="56"/>
      <c r="JYF70" s="56"/>
      <c r="JYG70" s="56"/>
      <c r="JYH70" s="56"/>
      <c r="JYI70" s="56"/>
      <c r="JYJ70" s="56"/>
      <c r="JYK70" s="56"/>
      <c r="JYL70" s="56"/>
      <c r="JYM70" s="56"/>
      <c r="JYN70" s="56"/>
      <c r="JYO70" s="56"/>
      <c r="JYP70" s="56"/>
      <c r="JYQ70" s="56"/>
      <c r="JYR70" s="56"/>
      <c r="JYS70" s="56"/>
      <c r="JYT70" s="56"/>
      <c r="JYU70" s="56"/>
      <c r="JYV70" s="56"/>
      <c r="JYW70" s="56"/>
      <c r="JYX70" s="56"/>
      <c r="JYY70" s="56"/>
      <c r="JYZ70" s="56"/>
      <c r="JZA70" s="56"/>
      <c r="JZB70" s="56"/>
      <c r="JZC70" s="56"/>
      <c r="JZD70" s="56"/>
      <c r="JZE70" s="56"/>
      <c r="JZF70" s="56"/>
      <c r="JZG70" s="56"/>
      <c r="JZH70" s="56"/>
      <c r="JZI70" s="56"/>
      <c r="JZJ70" s="56"/>
      <c r="JZK70" s="56"/>
      <c r="JZL70" s="56"/>
      <c r="JZM70" s="56"/>
      <c r="JZN70" s="56"/>
      <c r="JZO70" s="56"/>
      <c r="JZP70" s="56"/>
      <c r="JZQ70" s="56"/>
      <c r="JZR70" s="56"/>
      <c r="JZS70" s="56"/>
      <c r="JZT70" s="56"/>
      <c r="JZU70" s="56"/>
      <c r="JZV70" s="56"/>
      <c r="JZW70" s="56"/>
      <c r="JZX70" s="56"/>
      <c r="JZY70" s="56"/>
      <c r="JZZ70" s="56"/>
      <c r="KAA70" s="56"/>
      <c r="KAB70" s="56"/>
      <c r="KAC70" s="56"/>
      <c r="KAD70" s="56"/>
      <c r="KAE70" s="56"/>
      <c r="KAF70" s="56"/>
      <c r="KAG70" s="56"/>
      <c r="KAH70" s="56"/>
      <c r="KAI70" s="56"/>
      <c r="KAJ70" s="56"/>
      <c r="KAK70" s="56"/>
      <c r="KAL70" s="56"/>
      <c r="KAM70" s="56"/>
      <c r="KAN70" s="56"/>
      <c r="KAO70" s="56"/>
      <c r="KAP70" s="56"/>
      <c r="KAQ70" s="56"/>
      <c r="KAR70" s="56"/>
      <c r="KAS70" s="56"/>
      <c r="KAT70" s="56"/>
      <c r="KAU70" s="56"/>
      <c r="KAV70" s="56"/>
      <c r="KAW70" s="56"/>
      <c r="KAX70" s="56"/>
      <c r="KAY70" s="56"/>
      <c r="KAZ70" s="56"/>
      <c r="KBA70" s="56"/>
      <c r="KBB70" s="56"/>
      <c r="KBC70" s="56"/>
      <c r="KBD70" s="56"/>
      <c r="KBE70" s="56"/>
      <c r="KBF70" s="56"/>
      <c r="KBG70" s="56"/>
      <c r="KBH70" s="56"/>
      <c r="KBI70" s="56"/>
      <c r="KBJ70" s="56"/>
      <c r="KBK70" s="56"/>
      <c r="KBL70" s="56"/>
      <c r="KBM70" s="56"/>
      <c r="KBN70" s="56"/>
      <c r="KBO70" s="56"/>
      <c r="KBP70" s="56"/>
      <c r="KBQ70" s="56"/>
      <c r="KBR70" s="56"/>
      <c r="KBS70" s="56"/>
      <c r="KBT70" s="56"/>
      <c r="KBU70" s="56"/>
      <c r="KBV70" s="56"/>
      <c r="KBW70" s="56"/>
      <c r="KBX70" s="56"/>
      <c r="KBY70" s="56"/>
      <c r="KBZ70" s="56"/>
      <c r="KCA70" s="56"/>
      <c r="KCB70" s="56"/>
      <c r="KCC70" s="56"/>
      <c r="KCD70" s="56"/>
      <c r="KCE70" s="56"/>
      <c r="KCF70" s="56"/>
      <c r="KCG70" s="56"/>
      <c r="KCH70" s="56"/>
      <c r="KCI70" s="56"/>
      <c r="KCJ70" s="56"/>
      <c r="KCK70" s="56"/>
      <c r="KCL70" s="56"/>
      <c r="KCM70" s="56"/>
      <c r="KCN70" s="56"/>
      <c r="KCO70" s="56"/>
      <c r="KCP70" s="56"/>
      <c r="KCQ70" s="56"/>
      <c r="KCR70" s="56"/>
      <c r="KCS70" s="56"/>
      <c r="KCT70" s="56"/>
      <c r="KCU70" s="56"/>
      <c r="KCV70" s="56"/>
      <c r="KCW70" s="56"/>
      <c r="KCX70" s="56"/>
      <c r="KCY70" s="56"/>
      <c r="KCZ70" s="56"/>
      <c r="KDA70" s="56"/>
      <c r="KDB70" s="56"/>
      <c r="KDC70" s="56"/>
      <c r="KDD70" s="56"/>
      <c r="KDE70" s="56"/>
      <c r="KDF70" s="56"/>
      <c r="KDG70" s="56"/>
      <c r="KDH70" s="56"/>
      <c r="KDI70" s="56"/>
      <c r="KDJ70" s="56"/>
      <c r="KDK70" s="56"/>
      <c r="KDL70" s="56"/>
      <c r="KDM70" s="56"/>
      <c r="KDN70" s="56"/>
      <c r="KDO70" s="56"/>
      <c r="KDP70" s="56"/>
      <c r="KDQ70" s="56"/>
      <c r="KDR70" s="56"/>
      <c r="KDS70" s="56"/>
      <c r="KDT70" s="56"/>
      <c r="KDU70" s="56"/>
      <c r="KDV70" s="56"/>
      <c r="KDW70" s="56"/>
      <c r="KDX70" s="56"/>
      <c r="KDY70" s="56"/>
      <c r="KDZ70" s="56"/>
      <c r="KEA70" s="56"/>
      <c r="KEB70" s="56"/>
      <c r="KEC70" s="56"/>
      <c r="KED70" s="56"/>
      <c r="KEE70" s="56"/>
      <c r="KEF70" s="56"/>
      <c r="KEG70" s="56"/>
      <c r="KEH70" s="56"/>
      <c r="KEI70" s="56"/>
      <c r="KEJ70" s="56"/>
      <c r="KEK70" s="56"/>
      <c r="KEL70" s="56"/>
      <c r="KEM70" s="56"/>
      <c r="KEN70" s="56"/>
      <c r="KEO70" s="56"/>
      <c r="KEP70" s="56"/>
      <c r="KEQ70" s="56"/>
      <c r="KER70" s="56"/>
      <c r="KES70" s="56"/>
      <c r="KET70" s="56"/>
      <c r="KEU70" s="56"/>
      <c r="KEV70" s="56"/>
      <c r="KEW70" s="56"/>
      <c r="KEX70" s="56"/>
      <c r="KEY70" s="56"/>
      <c r="KEZ70" s="56"/>
      <c r="KFA70" s="56"/>
      <c r="KFB70" s="56"/>
      <c r="KFC70" s="56"/>
      <c r="KFD70" s="56"/>
      <c r="KFE70" s="56"/>
      <c r="KFF70" s="56"/>
      <c r="KFG70" s="56"/>
      <c r="KFH70" s="56"/>
      <c r="KFI70" s="56"/>
      <c r="KFJ70" s="56"/>
      <c r="KFK70" s="56"/>
      <c r="KFL70" s="56"/>
      <c r="KFM70" s="56"/>
      <c r="KFN70" s="56"/>
      <c r="KFO70" s="56"/>
      <c r="KFP70" s="56"/>
      <c r="KFQ70" s="56"/>
      <c r="KFR70" s="56"/>
      <c r="KFS70" s="56"/>
      <c r="KFT70" s="56"/>
      <c r="KFU70" s="56"/>
      <c r="KFV70" s="56"/>
      <c r="KFW70" s="56"/>
      <c r="KFX70" s="56"/>
      <c r="KFY70" s="56"/>
      <c r="KFZ70" s="56"/>
      <c r="KGA70" s="56"/>
      <c r="KGB70" s="56"/>
      <c r="KGC70" s="56"/>
      <c r="KGD70" s="56"/>
      <c r="KGE70" s="56"/>
      <c r="KGF70" s="56"/>
      <c r="KGG70" s="56"/>
      <c r="KGH70" s="56"/>
      <c r="KGI70" s="56"/>
      <c r="KGJ70" s="56"/>
      <c r="KGK70" s="56"/>
      <c r="KGL70" s="56"/>
      <c r="KGM70" s="56"/>
      <c r="KGN70" s="56"/>
      <c r="KGO70" s="56"/>
      <c r="KGP70" s="56"/>
      <c r="KGQ70" s="56"/>
      <c r="KGR70" s="56"/>
      <c r="KGS70" s="56"/>
      <c r="KGT70" s="56"/>
      <c r="KGU70" s="56"/>
      <c r="KGV70" s="56"/>
      <c r="KGW70" s="56"/>
      <c r="KGX70" s="56"/>
      <c r="KGY70" s="56"/>
      <c r="KGZ70" s="56"/>
      <c r="KHA70" s="56"/>
      <c r="KHB70" s="56"/>
      <c r="KHC70" s="56"/>
      <c r="KHD70" s="56"/>
      <c r="KHE70" s="56"/>
      <c r="KHF70" s="56"/>
      <c r="KHG70" s="56"/>
      <c r="KHH70" s="56"/>
      <c r="KHI70" s="56"/>
      <c r="KHJ70" s="56"/>
      <c r="KHK70" s="56"/>
      <c r="KHL70" s="56"/>
      <c r="KHM70" s="56"/>
      <c r="KHN70" s="56"/>
      <c r="KHO70" s="56"/>
      <c r="KHP70" s="56"/>
      <c r="KHQ70" s="56"/>
      <c r="KHR70" s="56"/>
      <c r="KHS70" s="56"/>
      <c r="KHT70" s="56"/>
      <c r="KHU70" s="56"/>
      <c r="KHV70" s="56"/>
      <c r="KHW70" s="56"/>
      <c r="KHX70" s="56"/>
      <c r="KHY70" s="56"/>
      <c r="KHZ70" s="56"/>
      <c r="KIA70" s="56"/>
      <c r="KIB70" s="56"/>
      <c r="KIC70" s="56"/>
      <c r="KID70" s="56"/>
      <c r="KIE70" s="56"/>
      <c r="KIF70" s="56"/>
      <c r="KIG70" s="56"/>
      <c r="KIH70" s="56"/>
      <c r="KII70" s="56"/>
      <c r="KIJ70" s="56"/>
      <c r="KIK70" s="56"/>
      <c r="KIL70" s="56"/>
      <c r="KIM70" s="56"/>
      <c r="KIN70" s="56"/>
      <c r="KIO70" s="56"/>
      <c r="KIP70" s="56"/>
      <c r="KIQ70" s="56"/>
      <c r="KIR70" s="56"/>
      <c r="KIS70" s="56"/>
      <c r="KIT70" s="56"/>
      <c r="KIU70" s="56"/>
      <c r="KIV70" s="56"/>
      <c r="KIW70" s="56"/>
      <c r="KIX70" s="56"/>
      <c r="KIY70" s="56"/>
      <c r="KIZ70" s="56"/>
      <c r="KJA70" s="56"/>
      <c r="KJB70" s="56"/>
      <c r="KJC70" s="56"/>
      <c r="KJD70" s="56"/>
      <c r="KJE70" s="56"/>
      <c r="KJF70" s="56"/>
      <c r="KJG70" s="56"/>
      <c r="KJH70" s="56"/>
      <c r="KJI70" s="56"/>
      <c r="KJJ70" s="56"/>
      <c r="KJK70" s="56"/>
      <c r="KJL70" s="56"/>
      <c r="KJM70" s="56"/>
      <c r="KJN70" s="56"/>
      <c r="KJO70" s="56"/>
      <c r="KJP70" s="56"/>
      <c r="KJQ70" s="56"/>
      <c r="KJR70" s="56"/>
      <c r="KJS70" s="56"/>
      <c r="KJT70" s="56"/>
      <c r="KJU70" s="56"/>
      <c r="KJV70" s="56"/>
      <c r="KJW70" s="56"/>
      <c r="KJX70" s="56"/>
      <c r="KJY70" s="56"/>
      <c r="KJZ70" s="56"/>
      <c r="KKA70" s="56"/>
      <c r="KKB70" s="56"/>
      <c r="KKC70" s="56"/>
      <c r="KKD70" s="56"/>
      <c r="KKE70" s="56"/>
      <c r="KKF70" s="56"/>
      <c r="KKG70" s="56"/>
      <c r="KKH70" s="56"/>
      <c r="KKI70" s="56"/>
      <c r="KKJ70" s="56"/>
      <c r="KKK70" s="56"/>
      <c r="KKL70" s="56"/>
      <c r="KKM70" s="56"/>
      <c r="KKN70" s="56"/>
      <c r="KKO70" s="56"/>
      <c r="KKP70" s="56"/>
      <c r="KKQ70" s="56"/>
      <c r="KKR70" s="56"/>
      <c r="KKS70" s="56"/>
      <c r="KKT70" s="56"/>
      <c r="KKU70" s="56"/>
      <c r="KKV70" s="56"/>
      <c r="KKW70" s="56"/>
      <c r="KKX70" s="56"/>
      <c r="KKY70" s="56"/>
      <c r="KKZ70" s="56"/>
      <c r="KLA70" s="56"/>
      <c r="KLB70" s="56"/>
      <c r="KLC70" s="56"/>
      <c r="KLD70" s="56"/>
      <c r="KLE70" s="56"/>
      <c r="KLF70" s="56"/>
      <c r="KLG70" s="56"/>
      <c r="KLH70" s="56"/>
      <c r="KLI70" s="56"/>
      <c r="KLJ70" s="56"/>
      <c r="KLK70" s="56"/>
      <c r="KLL70" s="56"/>
      <c r="KLM70" s="56"/>
      <c r="KLN70" s="56"/>
      <c r="KLO70" s="56"/>
      <c r="KLP70" s="56"/>
      <c r="KLQ70" s="56"/>
      <c r="KLR70" s="56"/>
      <c r="KLS70" s="56"/>
      <c r="KLT70" s="56"/>
      <c r="KLU70" s="56"/>
      <c r="KLV70" s="56"/>
      <c r="KLW70" s="56"/>
      <c r="KLX70" s="56"/>
      <c r="KLY70" s="56"/>
      <c r="KLZ70" s="56"/>
      <c r="KMA70" s="56"/>
      <c r="KMB70" s="56"/>
      <c r="KMC70" s="56"/>
      <c r="KMD70" s="56"/>
      <c r="KME70" s="56"/>
      <c r="KMF70" s="56"/>
      <c r="KMG70" s="56"/>
      <c r="KMH70" s="56"/>
      <c r="KMI70" s="56"/>
      <c r="KMJ70" s="56"/>
      <c r="KMK70" s="56"/>
      <c r="KML70" s="56"/>
      <c r="KMM70" s="56"/>
      <c r="KMN70" s="56"/>
      <c r="KMO70" s="56"/>
      <c r="KMP70" s="56"/>
      <c r="KMQ70" s="56"/>
      <c r="KMR70" s="56"/>
      <c r="KMS70" s="56"/>
      <c r="KMT70" s="56"/>
      <c r="KMU70" s="56"/>
      <c r="KMV70" s="56"/>
      <c r="KMW70" s="56"/>
      <c r="KMX70" s="56"/>
      <c r="KMY70" s="56"/>
      <c r="KMZ70" s="56"/>
      <c r="KNA70" s="56"/>
      <c r="KNB70" s="56"/>
      <c r="KNC70" s="56"/>
      <c r="KND70" s="56"/>
      <c r="KNE70" s="56"/>
      <c r="KNF70" s="56"/>
      <c r="KNG70" s="56"/>
      <c r="KNH70" s="56"/>
      <c r="KNI70" s="56"/>
      <c r="KNJ70" s="56"/>
      <c r="KNK70" s="56"/>
      <c r="KNL70" s="56"/>
      <c r="KNM70" s="56"/>
      <c r="KNN70" s="56"/>
      <c r="KNO70" s="56"/>
      <c r="KNP70" s="56"/>
      <c r="KNQ70" s="56"/>
      <c r="KNR70" s="56"/>
      <c r="KNS70" s="56"/>
      <c r="KNT70" s="56"/>
      <c r="KNU70" s="56"/>
      <c r="KNV70" s="56"/>
      <c r="KNW70" s="56"/>
      <c r="KNX70" s="56"/>
      <c r="KNY70" s="56"/>
      <c r="KNZ70" s="56"/>
      <c r="KOA70" s="56"/>
      <c r="KOB70" s="56"/>
      <c r="KOC70" s="56"/>
      <c r="KOD70" s="56"/>
      <c r="KOE70" s="56"/>
      <c r="KOF70" s="56"/>
      <c r="KOG70" s="56"/>
      <c r="KOH70" s="56"/>
      <c r="KOI70" s="56"/>
      <c r="KOJ70" s="56"/>
      <c r="KOK70" s="56"/>
      <c r="KOL70" s="56"/>
      <c r="KOM70" s="56"/>
      <c r="KON70" s="56"/>
      <c r="KOO70" s="56"/>
      <c r="KOP70" s="56"/>
      <c r="KOQ70" s="56"/>
      <c r="KOR70" s="56"/>
      <c r="KOS70" s="56"/>
      <c r="KOT70" s="56"/>
      <c r="KOU70" s="56"/>
      <c r="KOV70" s="56"/>
      <c r="KOW70" s="56"/>
      <c r="KOX70" s="56"/>
      <c r="KOY70" s="56"/>
      <c r="KOZ70" s="56"/>
      <c r="KPA70" s="56"/>
      <c r="KPB70" s="56"/>
      <c r="KPC70" s="56"/>
      <c r="KPD70" s="56"/>
      <c r="KPE70" s="56"/>
      <c r="KPF70" s="56"/>
      <c r="KPG70" s="56"/>
      <c r="KPH70" s="56"/>
      <c r="KPI70" s="56"/>
      <c r="KPJ70" s="56"/>
      <c r="KPK70" s="56"/>
      <c r="KPL70" s="56"/>
      <c r="KPM70" s="56"/>
      <c r="KPN70" s="56"/>
      <c r="KPO70" s="56"/>
      <c r="KPP70" s="56"/>
      <c r="KPQ70" s="56"/>
      <c r="KPR70" s="56"/>
      <c r="KPS70" s="56"/>
      <c r="KPT70" s="56"/>
      <c r="KPU70" s="56"/>
      <c r="KPV70" s="56"/>
      <c r="KPW70" s="56"/>
      <c r="KPX70" s="56"/>
      <c r="KPY70" s="56"/>
      <c r="KPZ70" s="56"/>
      <c r="KQA70" s="56"/>
      <c r="KQB70" s="56"/>
      <c r="KQC70" s="56"/>
      <c r="KQD70" s="56"/>
      <c r="KQE70" s="56"/>
      <c r="KQF70" s="56"/>
      <c r="KQG70" s="56"/>
      <c r="KQH70" s="56"/>
      <c r="KQI70" s="56"/>
      <c r="KQJ70" s="56"/>
      <c r="KQK70" s="56"/>
      <c r="KQL70" s="56"/>
      <c r="KQM70" s="56"/>
      <c r="KQN70" s="56"/>
      <c r="KQO70" s="56"/>
      <c r="KQP70" s="56"/>
      <c r="KQQ70" s="56"/>
      <c r="KQR70" s="56"/>
      <c r="KQS70" s="56"/>
      <c r="KQT70" s="56"/>
      <c r="KQU70" s="56"/>
      <c r="KQV70" s="56"/>
      <c r="KQW70" s="56"/>
      <c r="KQX70" s="56"/>
      <c r="KQY70" s="56"/>
      <c r="KQZ70" s="56"/>
      <c r="KRA70" s="56"/>
      <c r="KRB70" s="56"/>
      <c r="KRC70" s="56"/>
      <c r="KRD70" s="56"/>
      <c r="KRE70" s="56"/>
      <c r="KRF70" s="56"/>
      <c r="KRG70" s="56"/>
      <c r="KRH70" s="56"/>
      <c r="KRI70" s="56"/>
      <c r="KRJ70" s="56"/>
      <c r="KRK70" s="56"/>
      <c r="KRL70" s="56"/>
      <c r="KRM70" s="56"/>
      <c r="KRN70" s="56"/>
      <c r="KRO70" s="56"/>
      <c r="KRP70" s="56"/>
      <c r="KRQ70" s="56"/>
      <c r="KRR70" s="56"/>
      <c r="KRS70" s="56"/>
      <c r="KRT70" s="56"/>
      <c r="KRU70" s="56"/>
      <c r="KRV70" s="56"/>
      <c r="KRW70" s="56"/>
      <c r="KRX70" s="56"/>
      <c r="KRY70" s="56"/>
      <c r="KRZ70" s="56"/>
      <c r="KSA70" s="56"/>
      <c r="KSB70" s="56"/>
      <c r="KSC70" s="56"/>
      <c r="KSD70" s="56"/>
      <c r="KSE70" s="56"/>
      <c r="KSF70" s="56"/>
      <c r="KSG70" s="56"/>
      <c r="KSH70" s="56"/>
      <c r="KSI70" s="56"/>
      <c r="KSJ70" s="56"/>
      <c r="KSK70" s="56"/>
      <c r="KSL70" s="56"/>
      <c r="KSM70" s="56"/>
      <c r="KSN70" s="56"/>
      <c r="KSO70" s="56"/>
      <c r="KSP70" s="56"/>
      <c r="KSQ70" s="56"/>
      <c r="KSR70" s="56"/>
      <c r="KSS70" s="56"/>
      <c r="KST70" s="56"/>
      <c r="KSU70" s="56"/>
      <c r="KSV70" s="56"/>
      <c r="KSW70" s="56"/>
      <c r="KSX70" s="56"/>
      <c r="KSY70" s="56"/>
      <c r="KSZ70" s="56"/>
      <c r="KTA70" s="56"/>
      <c r="KTB70" s="56"/>
      <c r="KTC70" s="56"/>
      <c r="KTD70" s="56"/>
      <c r="KTE70" s="56"/>
      <c r="KTF70" s="56"/>
      <c r="KTG70" s="56"/>
      <c r="KTH70" s="56"/>
      <c r="KTI70" s="56"/>
      <c r="KTJ70" s="56"/>
      <c r="KTK70" s="56"/>
      <c r="KTL70" s="56"/>
      <c r="KTM70" s="56"/>
      <c r="KTN70" s="56"/>
      <c r="KTO70" s="56"/>
      <c r="KTP70" s="56"/>
      <c r="KTQ70" s="56"/>
      <c r="KTR70" s="56"/>
      <c r="KTS70" s="56"/>
      <c r="KTT70" s="56"/>
      <c r="KTU70" s="56"/>
      <c r="KTV70" s="56"/>
      <c r="KTW70" s="56"/>
      <c r="KTX70" s="56"/>
      <c r="KTY70" s="56"/>
      <c r="KTZ70" s="56"/>
      <c r="KUA70" s="56"/>
      <c r="KUB70" s="56"/>
      <c r="KUC70" s="56"/>
      <c r="KUD70" s="56"/>
      <c r="KUE70" s="56"/>
      <c r="KUF70" s="56"/>
      <c r="KUG70" s="56"/>
      <c r="KUH70" s="56"/>
      <c r="KUI70" s="56"/>
      <c r="KUJ70" s="56"/>
      <c r="KUK70" s="56"/>
      <c r="KUL70" s="56"/>
      <c r="KUM70" s="56"/>
      <c r="KUN70" s="56"/>
      <c r="KUO70" s="56"/>
      <c r="KUP70" s="56"/>
      <c r="KUQ70" s="56"/>
      <c r="KUR70" s="56"/>
      <c r="KUS70" s="56"/>
      <c r="KUT70" s="56"/>
      <c r="KUU70" s="56"/>
      <c r="KUV70" s="56"/>
      <c r="KUW70" s="56"/>
      <c r="KUX70" s="56"/>
      <c r="KUY70" s="56"/>
      <c r="KUZ70" s="56"/>
      <c r="KVA70" s="56"/>
      <c r="KVB70" s="56"/>
      <c r="KVC70" s="56"/>
      <c r="KVD70" s="56"/>
      <c r="KVE70" s="56"/>
      <c r="KVF70" s="56"/>
      <c r="KVG70" s="56"/>
      <c r="KVH70" s="56"/>
      <c r="KVI70" s="56"/>
      <c r="KVJ70" s="56"/>
      <c r="KVK70" s="56"/>
      <c r="KVL70" s="56"/>
      <c r="KVM70" s="56"/>
      <c r="KVN70" s="56"/>
      <c r="KVO70" s="56"/>
      <c r="KVP70" s="56"/>
      <c r="KVQ70" s="56"/>
      <c r="KVR70" s="56"/>
      <c r="KVS70" s="56"/>
      <c r="KVT70" s="56"/>
      <c r="KVU70" s="56"/>
      <c r="KVV70" s="56"/>
      <c r="KVW70" s="56"/>
      <c r="KVX70" s="56"/>
      <c r="KVY70" s="56"/>
      <c r="KVZ70" s="56"/>
      <c r="KWA70" s="56"/>
      <c r="KWB70" s="56"/>
      <c r="KWC70" s="56"/>
      <c r="KWD70" s="56"/>
      <c r="KWE70" s="56"/>
      <c r="KWF70" s="56"/>
      <c r="KWG70" s="56"/>
      <c r="KWH70" s="56"/>
      <c r="KWI70" s="56"/>
      <c r="KWJ70" s="56"/>
      <c r="KWK70" s="56"/>
      <c r="KWL70" s="56"/>
      <c r="KWM70" s="56"/>
      <c r="KWN70" s="56"/>
      <c r="KWO70" s="56"/>
      <c r="KWP70" s="56"/>
      <c r="KWQ70" s="56"/>
      <c r="KWR70" s="56"/>
      <c r="KWS70" s="56"/>
      <c r="KWT70" s="56"/>
      <c r="KWU70" s="56"/>
      <c r="KWV70" s="56"/>
      <c r="KWW70" s="56"/>
      <c r="KWX70" s="56"/>
      <c r="KWY70" s="56"/>
      <c r="KWZ70" s="56"/>
      <c r="KXA70" s="56"/>
      <c r="KXB70" s="56"/>
      <c r="KXC70" s="56"/>
      <c r="KXD70" s="56"/>
      <c r="KXE70" s="56"/>
      <c r="KXF70" s="56"/>
      <c r="KXG70" s="56"/>
      <c r="KXH70" s="56"/>
      <c r="KXI70" s="56"/>
      <c r="KXJ70" s="56"/>
      <c r="KXK70" s="56"/>
      <c r="KXL70" s="56"/>
      <c r="KXM70" s="56"/>
      <c r="KXN70" s="56"/>
      <c r="KXO70" s="56"/>
      <c r="KXP70" s="56"/>
      <c r="KXQ70" s="56"/>
      <c r="KXR70" s="56"/>
      <c r="KXS70" s="56"/>
      <c r="KXT70" s="56"/>
      <c r="KXU70" s="56"/>
      <c r="KXV70" s="56"/>
      <c r="KXW70" s="56"/>
      <c r="KXX70" s="56"/>
      <c r="KXY70" s="56"/>
      <c r="KXZ70" s="56"/>
      <c r="KYA70" s="56"/>
      <c r="KYB70" s="56"/>
      <c r="KYC70" s="56"/>
      <c r="KYD70" s="56"/>
      <c r="KYE70" s="56"/>
      <c r="KYF70" s="56"/>
      <c r="KYG70" s="56"/>
      <c r="KYH70" s="56"/>
      <c r="KYI70" s="56"/>
      <c r="KYJ70" s="56"/>
      <c r="KYK70" s="56"/>
      <c r="KYL70" s="56"/>
      <c r="KYM70" s="56"/>
      <c r="KYN70" s="56"/>
      <c r="KYO70" s="56"/>
      <c r="KYP70" s="56"/>
      <c r="KYQ70" s="56"/>
      <c r="KYR70" s="56"/>
      <c r="KYS70" s="56"/>
      <c r="KYT70" s="56"/>
      <c r="KYU70" s="56"/>
      <c r="KYV70" s="56"/>
      <c r="KYW70" s="56"/>
      <c r="KYX70" s="56"/>
      <c r="KYY70" s="56"/>
      <c r="KYZ70" s="56"/>
      <c r="KZA70" s="56"/>
      <c r="KZB70" s="56"/>
      <c r="KZC70" s="56"/>
      <c r="KZD70" s="56"/>
      <c r="KZE70" s="56"/>
      <c r="KZF70" s="56"/>
      <c r="KZG70" s="56"/>
      <c r="KZH70" s="56"/>
      <c r="KZI70" s="56"/>
      <c r="KZJ70" s="56"/>
      <c r="KZK70" s="56"/>
      <c r="KZL70" s="56"/>
      <c r="KZM70" s="56"/>
      <c r="KZN70" s="56"/>
      <c r="KZO70" s="56"/>
      <c r="KZP70" s="56"/>
      <c r="KZQ70" s="56"/>
      <c r="KZR70" s="56"/>
      <c r="KZS70" s="56"/>
      <c r="KZT70" s="56"/>
      <c r="KZU70" s="56"/>
      <c r="KZV70" s="56"/>
      <c r="KZW70" s="56"/>
      <c r="KZX70" s="56"/>
      <c r="KZY70" s="56"/>
      <c r="KZZ70" s="56"/>
      <c r="LAA70" s="56"/>
      <c r="LAB70" s="56"/>
      <c r="LAC70" s="56"/>
      <c r="LAD70" s="56"/>
      <c r="LAE70" s="56"/>
      <c r="LAF70" s="56"/>
      <c r="LAG70" s="56"/>
      <c r="LAH70" s="56"/>
      <c r="LAI70" s="56"/>
      <c r="LAJ70" s="56"/>
      <c r="LAK70" s="56"/>
      <c r="LAL70" s="56"/>
      <c r="LAM70" s="56"/>
      <c r="LAN70" s="56"/>
      <c r="LAO70" s="56"/>
      <c r="LAP70" s="56"/>
      <c r="LAQ70" s="56"/>
      <c r="LAR70" s="56"/>
      <c r="LAS70" s="56"/>
      <c r="LAT70" s="56"/>
      <c r="LAU70" s="56"/>
      <c r="LAV70" s="56"/>
      <c r="LAW70" s="56"/>
      <c r="LAX70" s="56"/>
      <c r="LAY70" s="56"/>
      <c r="LAZ70" s="56"/>
      <c r="LBA70" s="56"/>
      <c r="LBB70" s="56"/>
      <c r="LBC70" s="56"/>
      <c r="LBD70" s="56"/>
      <c r="LBE70" s="56"/>
      <c r="LBF70" s="56"/>
      <c r="LBG70" s="56"/>
      <c r="LBH70" s="56"/>
      <c r="LBI70" s="56"/>
      <c r="LBJ70" s="56"/>
      <c r="LBK70" s="56"/>
      <c r="LBL70" s="56"/>
      <c r="LBM70" s="56"/>
      <c r="LBN70" s="56"/>
      <c r="LBO70" s="56"/>
      <c r="LBP70" s="56"/>
      <c r="LBQ70" s="56"/>
      <c r="LBR70" s="56"/>
      <c r="LBS70" s="56"/>
      <c r="LBT70" s="56"/>
      <c r="LBU70" s="56"/>
      <c r="LBV70" s="56"/>
      <c r="LBW70" s="56"/>
      <c r="LBX70" s="56"/>
      <c r="LBY70" s="56"/>
      <c r="LBZ70" s="56"/>
      <c r="LCA70" s="56"/>
      <c r="LCB70" s="56"/>
      <c r="LCC70" s="56"/>
      <c r="LCD70" s="56"/>
      <c r="LCE70" s="56"/>
      <c r="LCF70" s="56"/>
      <c r="LCG70" s="56"/>
      <c r="LCH70" s="56"/>
      <c r="LCI70" s="56"/>
      <c r="LCJ70" s="56"/>
      <c r="LCK70" s="56"/>
      <c r="LCL70" s="56"/>
      <c r="LCM70" s="56"/>
      <c r="LCN70" s="56"/>
      <c r="LCO70" s="56"/>
      <c r="LCP70" s="56"/>
      <c r="LCQ70" s="56"/>
      <c r="LCR70" s="56"/>
      <c r="LCS70" s="56"/>
      <c r="LCT70" s="56"/>
      <c r="LCU70" s="56"/>
      <c r="LCV70" s="56"/>
      <c r="LCW70" s="56"/>
      <c r="LCX70" s="56"/>
      <c r="LCY70" s="56"/>
      <c r="LCZ70" s="56"/>
      <c r="LDA70" s="56"/>
      <c r="LDB70" s="56"/>
      <c r="LDC70" s="56"/>
      <c r="LDD70" s="56"/>
      <c r="LDE70" s="56"/>
      <c r="LDF70" s="56"/>
      <c r="LDG70" s="56"/>
      <c r="LDH70" s="56"/>
      <c r="LDI70" s="56"/>
      <c r="LDJ70" s="56"/>
      <c r="LDK70" s="56"/>
      <c r="LDL70" s="56"/>
      <c r="LDM70" s="56"/>
      <c r="LDN70" s="56"/>
      <c r="LDO70" s="56"/>
      <c r="LDP70" s="56"/>
      <c r="LDQ70" s="56"/>
      <c r="LDR70" s="56"/>
      <c r="LDS70" s="56"/>
      <c r="LDT70" s="56"/>
      <c r="LDU70" s="56"/>
      <c r="LDV70" s="56"/>
      <c r="LDW70" s="56"/>
      <c r="LDX70" s="56"/>
      <c r="LDY70" s="56"/>
      <c r="LDZ70" s="56"/>
      <c r="LEA70" s="56"/>
      <c r="LEB70" s="56"/>
      <c r="LEC70" s="56"/>
      <c r="LED70" s="56"/>
      <c r="LEE70" s="56"/>
      <c r="LEF70" s="56"/>
      <c r="LEG70" s="56"/>
      <c r="LEH70" s="56"/>
      <c r="LEI70" s="56"/>
      <c r="LEJ70" s="56"/>
      <c r="LEK70" s="56"/>
      <c r="LEL70" s="56"/>
      <c r="LEM70" s="56"/>
      <c r="LEN70" s="56"/>
      <c r="LEO70" s="56"/>
      <c r="LEP70" s="56"/>
      <c r="LEQ70" s="56"/>
      <c r="LER70" s="56"/>
      <c r="LES70" s="56"/>
      <c r="LET70" s="56"/>
      <c r="LEU70" s="56"/>
      <c r="LEV70" s="56"/>
      <c r="LEW70" s="56"/>
      <c r="LEX70" s="56"/>
      <c r="LEY70" s="56"/>
      <c r="LEZ70" s="56"/>
      <c r="LFA70" s="56"/>
      <c r="LFB70" s="56"/>
      <c r="LFC70" s="56"/>
      <c r="LFD70" s="56"/>
      <c r="LFE70" s="56"/>
      <c r="LFF70" s="56"/>
      <c r="LFG70" s="56"/>
      <c r="LFH70" s="56"/>
      <c r="LFI70" s="56"/>
      <c r="LFJ70" s="56"/>
      <c r="LFK70" s="56"/>
      <c r="LFL70" s="56"/>
      <c r="LFM70" s="56"/>
      <c r="LFN70" s="56"/>
      <c r="LFO70" s="56"/>
      <c r="LFP70" s="56"/>
      <c r="LFQ70" s="56"/>
      <c r="LFR70" s="56"/>
      <c r="LFS70" s="56"/>
      <c r="LFT70" s="56"/>
      <c r="LFU70" s="56"/>
      <c r="LFV70" s="56"/>
      <c r="LFW70" s="56"/>
      <c r="LFX70" s="56"/>
      <c r="LFY70" s="56"/>
      <c r="LFZ70" s="56"/>
      <c r="LGA70" s="56"/>
      <c r="LGB70" s="56"/>
      <c r="LGC70" s="56"/>
      <c r="LGD70" s="56"/>
      <c r="LGE70" s="56"/>
      <c r="LGF70" s="56"/>
      <c r="LGG70" s="56"/>
      <c r="LGH70" s="56"/>
      <c r="LGI70" s="56"/>
      <c r="LGJ70" s="56"/>
      <c r="LGK70" s="56"/>
      <c r="LGL70" s="56"/>
      <c r="LGM70" s="56"/>
      <c r="LGN70" s="56"/>
      <c r="LGO70" s="56"/>
      <c r="LGP70" s="56"/>
      <c r="LGQ70" s="56"/>
      <c r="LGR70" s="56"/>
      <c r="LGS70" s="56"/>
      <c r="LGT70" s="56"/>
      <c r="LGU70" s="56"/>
      <c r="LGV70" s="56"/>
      <c r="LGW70" s="56"/>
      <c r="LGX70" s="56"/>
      <c r="LGY70" s="56"/>
      <c r="LGZ70" s="56"/>
      <c r="LHA70" s="56"/>
      <c r="LHB70" s="56"/>
      <c r="LHC70" s="56"/>
      <c r="LHD70" s="56"/>
      <c r="LHE70" s="56"/>
      <c r="LHF70" s="56"/>
      <c r="LHG70" s="56"/>
      <c r="LHH70" s="56"/>
      <c r="LHI70" s="56"/>
      <c r="LHJ70" s="56"/>
      <c r="LHK70" s="56"/>
      <c r="LHL70" s="56"/>
      <c r="LHM70" s="56"/>
      <c r="LHN70" s="56"/>
      <c r="LHO70" s="56"/>
      <c r="LHP70" s="56"/>
      <c r="LHQ70" s="56"/>
      <c r="LHR70" s="56"/>
      <c r="LHS70" s="56"/>
      <c r="LHT70" s="56"/>
      <c r="LHU70" s="56"/>
      <c r="LHV70" s="56"/>
      <c r="LHW70" s="56"/>
      <c r="LHX70" s="56"/>
      <c r="LHY70" s="56"/>
      <c r="LHZ70" s="56"/>
      <c r="LIA70" s="56"/>
      <c r="LIB70" s="56"/>
      <c r="LIC70" s="56"/>
      <c r="LID70" s="56"/>
      <c r="LIE70" s="56"/>
      <c r="LIF70" s="56"/>
      <c r="LIG70" s="56"/>
      <c r="LIH70" s="56"/>
      <c r="LII70" s="56"/>
      <c r="LIJ70" s="56"/>
      <c r="LIK70" s="56"/>
      <c r="LIL70" s="56"/>
      <c r="LIM70" s="56"/>
      <c r="LIN70" s="56"/>
      <c r="LIO70" s="56"/>
      <c r="LIP70" s="56"/>
      <c r="LIQ70" s="56"/>
      <c r="LIR70" s="56"/>
      <c r="LIS70" s="56"/>
      <c r="LIT70" s="56"/>
      <c r="LIU70" s="56"/>
      <c r="LIV70" s="56"/>
      <c r="LIW70" s="56"/>
      <c r="LIX70" s="56"/>
      <c r="LIY70" s="56"/>
      <c r="LIZ70" s="56"/>
      <c r="LJA70" s="56"/>
      <c r="LJB70" s="56"/>
      <c r="LJC70" s="56"/>
      <c r="LJD70" s="56"/>
      <c r="LJE70" s="56"/>
      <c r="LJF70" s="56"/>
      <c r="LJG70" s="56"/>
      <c r="LJH70" s="56"/>
      <c r="LJI70" s="56"/>
      <c r="LJJ70" s="56"/>
      <c r="LJK70" s="56"/>
      <c r="LJL70" s="56"/>
      <c r="LJM70" s="56"/>
      <c r="LJN70" s="56"/>
      <c r="LJO70" s="56"/>
      <c r="LJP70" s="56"/>
      <c r="LJQ70" s="56"/>
      <c r="LJR70" s="56"/>
      <c r="LJS70" s="56"/>
      <c r="LJT70" s="56"/>
      <c r="LJU70" s="56"/>
      <c r="LJV70" s="56"/>
      <c r="LJW70" s="56"/>
      <c r="LJX70" s="56"/>
      <c r="LJY70" s="56"/>
      <c r="LJZ70" s="56"/>
      <c r="LKA70" s="56"/>
      <c r="LKB70" s="56"/>
      <c r="LKC70" s="56"/>
      <c r="LKD70" s="56"/>
      <c r="LKE70" s="56"/>
      <c r="LKF70" s="56"/>
      <c r="LKG70" s="56"/>
      <c r="LKH70" s="56"/>
      <c r="LKI70" s="56"/>
      <c r="LKJ70" s="56"/>
      <c r="LKK70" s="56"/>
      <c r="LKL70" s="56"/>
      <c r="LKM70" s="56"/>
      <c r="LKN70" s="56"/>
      <c r="LKO70" s="56"/>
      <c r="LKP70" s="56"/>
      <c r="LKQ70" s="56"/>
      <c r="LKR70" s="56"/>
      <c r="LKS70" s="56"/>
      <c r="LKT70" s="56"/>
      <c r="LKU70" s="56"/>
      <c r="LKV70" s="56"/>
      <c r="LKW70" s="56"/>
      <c r="LKX70" s="56"/>
      <c r="LKY70" s="56"/>
      <c r="LKZ70" s="56"/>
      <c r="LLA70" s="56"/>
      <c r="LLB70" s="56"/>
      <c r="LLC70" s="56"/>
      <c r="LLD70" s="56"/>
      <c r="LLE70" s="56"/>
      <c r="LLF70" s="56"/>
      <c r="LLG70" s="56"/>
      <c r="LLH70" s="56"/>
      <c r="LLI70" s="56"/>
      <c r="LLJ70" s="56"/>
      <c r="LLK70" s="56"/>
      <c r="LLL70" s="56"/>
      <c r="LLM70" s="56"/>
      <c r="LLN70" s="56"/>
      <c r="LLO70" s="56"/>
      <c r="LLP70" s="56"/>
      <c r="LLQ70" s="56"/>
      <c r="LLR70" s="56"/>
      <c r="LLS70" s="56"/>
      <c r="LLT70" s="56"/>
      <c r="LLU70" s="56"/>
      <c r="LLV70" s="56"/>
      <c r="LLW70" s="56"/>
      <c r="LLX70" s="56"/>
      <c r="LLY70" s="56"/>
      <c r="LLZ70" s="56"/>
      <c r="LMA70" s="56"/>
      <c r="LMB70" s="56"/>
      <c r="LMC70" s="56"/>
      <c r="LMD70" s="56"/>
      <c r="LME70" s="56"/>
      <c r="LMF70" s="56"/>
      <c r="LMG70" s="56"/>
      <c r="LMH70" s="56"/>
      <c r="LMI70" s="56"/>
      <c r="LMJ70" s="56"/>
      <c r="LMK70" s="56"/>
      <c r="LML70" s="56"/>
      <c r="LMM70" s="56"/>
      <c r="LMN70" s="56"/>
      <c r="LMO70" s="56"/>
      <c r="LMP70" s="56"/>
      <c r="LMQ70" s="56"/>
      <c r="LMR70" s="56"/>
      <c r="LMS70" s="56"/>
      <c r="LMT70" s="56"/>
      <c r="LMU70" s="56"/>
      <c r="LMV70" s="56"/>
      <c r="LMW70" s="56"/>
      <c r="LMX70" s="56"/>
      <c r="LMY70" s="56"/>
      <c r="LMZ70" s="56"/>
      <c r="LNA70" s="56"/>
      <c r="LNB70" s="56"/>
      <c r="LNC70" s="56"/>
      <c r="LND70" s="56"/>
      <c r="LNE70" s="56"/>
      <c r="LNF70" s="56"/>
      <c r="LNG70" s="56"/>
      <c r="LNH70" s="56"/>
      <c r="LNI70" s="56"/>
      <c r="LNJ70" s="56"/>
      <c r="LNK70" s="56"/>
      <c r="LNL70" s="56"/>
      <c r="LNM70" s="56"/>
      <c r="LNN70" s="56"/>
      <c r="LNO70" s="56"/>
      <c r="LNP70" s="56"/>
      <c r="LNQ70" s="56"/>
      <c r="LNR70" s="56"/>
      <c r="LNS70" s="56"/>
      <c r="LNT70" s="56"/>
      <c r="LNU70" s="56"/>
      <c r="LNV70" s="56"/>
      <c r="LNW70" s="56"/>
      <c r="LNX70" s="56"/>
      <c r="LNY70" s="56"/>
      <c r="LNZ70" s="56"/>
      <c r="LOA70" s="56"/>
      <c r="LOB70" s="56"/>
      <c r="LOC70" s="56"/>
      <c r="LOD70" s="56"/>
      <c r="LOE70" s="56"/>
      <c r="LOF70" s="56"/>
      <c r="LOG70" s="56"/>
      <c r="LOH70" s="56"/>
      <c r="LOI70" s="56"/>
      <c r="LOJ70" s="56"/>
      <c r="LOK70" s="56"/>
      <c r="LOL70" s="56"/>
      <c r="LOM70" s="56"/>
      <c r="LON70" s="56"/>
      <c r="LOO70" s="56"/>
      <c r="LOP70" s="56"/>
      <c r="LOQ70" s="56"/>
      <c r="LOR70" s="56"/>
      <c r="LOS70" s="56"/>
      <c r="LOT70" s="56"/>
      <c r="LOU70" s="56"/>
      <c r="LOV70" s="56"/>
      <c r="LOW70" s="56"/>
      <c r="LOX70" s="56"/>
      <c r="LOY70" s="56"/>
      <c r="LOZ70" s="56"/>
      <c r="LPA70" s="56"/>
      <c r="LPB70" s="56"/>
      <c r="LPC70" s="56"/>
      <c r="LPD70" s="56"/>
      <c r="LPE70" s="56"/>
      <c r="LPF70" s="56"/>
      <c r="LPG70" s="56"/>
      <c r="LPH70" s="56"/>
      <c r="LPI70" s="56"/>
      <c r="LPJ70" s="56"/>
      <c r="LPK70" s="56"/>
      <c r="LPL70" s="56"/>
      <c r="LPM70" s="56"/>
      <c r="LPN70" s="56"/>
      <c r="LPO70" s="56"/>
      <c r="LPP70" s="56"/>
      <c r="LPQ70" s="56"/>
      <c r="LPR70" s="56"/>
      <c r="LPS70" s="56"/>
      <c r="LPT70" s="56"/>
      <c r="LPU70" s="56"/>
      <c r="LPV70" s="56"/>
      <c r="LPW70" s="56"/>
      <c r="LPX70" s="56"/>
      <c r="LPY70" s="56"/>
      <c r="LPZ70" s="56"/>
      <c r="LQA70" s="56"/>
      <c r="LQB70" s="56"/>
      <c r="LQC70" s="56"/>
      <c r="LQD70" s="56"/>
      <c r="LQE70" s="56"/>
      <c r="LQF70" s="56"/>
      <c r="LQG70" s="56"/>
      <c r="LQH70" s="56"/>
      <c r="LQI70" s="56"/>
      <c r="LQJ70" s="56"/>
      <c r="LQK70" s="56"/>
      <c r="LQL70" s="56"/>
      <c r="LQM70" s="56"/>
      <c r="LQN70" s="56"/>
      <c r="LQO70" s="56"/>
      <c r="LQP70" s="56"/>
      <c r="LQQ70" s="56"/>
      <c r="LQR70" s="56"/>
      <c r="LQS70" s="56"/>
      <c r="LQT70" s="56"/>
      <c r="LQU70" s="56"/>
      <c r="LQV70" s="56"/>
      <c r="LQW70" s="56"/>
      <c r="LQX70" s="56"/>
      <c r="LQY70" s="56"/>
      <c r="LQZ70" s="56"/>
      <c r="LRA70" s="56"/>
      <c r="LRB70" s="56"/>
      <c r="LRC70" s="56"/>
      <c r="LRD70" s="56"/>
      <c r="LRE70" s="56"/>
      <c r="LRF70" s="56"/>
      <c r="LRG70" s="56"/>
      <c r="LRH70" s="56"/>
      <c r="LRI70" s="56"/>
      <c r="LRJ70" s="56"/>
      <c r="LRK70" s="56"/>
      <c r="LRL70" s="56"/>
      <c r="LRM70" s="56"/>
      <c r="LRN70" s="56"/>
      <c r="LRO70" s="56"/>
      <c r="LRP70" s="56"/>
      <c r="LRQ70" s="56"/>
      <c r="LRR70" s="56"/>
      <c r="LRS70" s="56"/>
      <c r="LRT70" s="56"/>
      <c r="LRU70" s="56"/>
      <c r="LRV70" s="56"/>
      <c r="LRW70" s="56"/>
      <c r="LRX70" s="56"/>
      <c r="LRY70" s="56"/>
      <c r="LRZ70" s="56"/>
      <c r="LSA70" s="56"/>
      <c r="LSB70" s="56"/>
      <c r="LSC70" s="56"/>
      <c r="LSD70" s="56"/>
      <c r="LSE70" s="56"/>
      <c r="LSF70" s="56"/>
      <c r="LSG70" s="56"/>
      <c r="LSH70" s="56"/>
      <c r="LSI70" s="56"/>
      <c r="LSJ70" s="56"/>
      <c r="LSK70" s="56"/>
      <c r="LSL70" s="56"/>
      <c r="LSM70" s="56"/>
      <c r="LSN70" s="56"/>
      <c r="LSO70" s="56"/>
      <c r="LSP70" s="56"/>
      <c r="LSQ70" s="56"/>
      <c r="LSR70" s="56"/>
      <c r="LSS70" s="56"/>
      <c r="LST70" s="56"/>
      <c r="LSU70" s="56"/>
      <c r="LSV70" s="56"/>
      <c r="LSW70" s="56"/>
      <c r="LSX70" s="56"/>
      <c r="LSY70" s="56"/>
      <c r="LSZ70" s="56"/>
      <c r="LTA70" s="56"/>
      <c r="LTB70" s="56"/>
      <c r="LTC70" s="56"/>
      <c r="LTD70" s="56"/>
      <c r="LTE70" s="56"/>
      <c r="LTF70" s="56"/>
      <c r="LTG70" s="56"/>
      <c r="LTH70" s="56"/>
      <c r="LTI70" s="56"/>
      <c r="LTJ70" s="56"/>
      <c r="LTK70" s="56"/>
      <c r="LTL70" s="56"/>
      <c r="LTM70" s="56"/>
      <c r="LTN70" s="56"/>
      <c r="LTO70" s="56"/>
      <c r="LTP70" s="56"/>
      <c r="LTQ70" s="56"/>
      <c r="LTR70" s="56"/>
      <c r="LTS70" s="56"/>
      <c r="LTT70" s="56"/>
      <c r="LTU70" s="56"/>
      <c r="LTV70" s="56"/>
      <c r="LTW70" s="56"/>
      <c r="LTX70" s="56"/>
      <c r="LTY70" s="56"/>
      <c r="LTZ70" s="56"/>
      <c r="LUA70" s="56"/>
      <c r="LUB70" s="56"/>
      <c r="LUC70" s="56"/>
      <c r="LUD70" s="56"/>
      <c r="LUE70" s="56"/>
      <c r="LUF70" s="56"/>
      <c r="LUG70" s="56"/>
      <c r="LUH70" s="56"/>
      <c r="LUI70" s="56"/>
      <c r="LUJ70" s="56"/>
      <c r="LUK70" s="56"/>
      <c r="LUL70" s="56"/>
      <c r="LUM70" s="56"/>
      <c r="LUN70" s="56"/>
      <c r="LUO70" s="56"/>
      <c r="LUP70" s="56"/>
      <c r="LUQ70" s="56"/>
      <c r="LUR70" s="56"/>
      <c r="LUS70" s="56"/>
      <c r="LUT70" s="56"/>
      <c r="LUU70" s="56"/>
      <c r="LUV70" s="56"/>
      <c r="LUW70" s="56"/>
      <c r="LUX70" s="56"/>
      <c r="LUY70" s="56"/>
      <c r="LUZ70" s="56"/>
      <c r="LVA70" s="56"/>
      <c r="LVB70" s="56"/>
      <c r="LVC70" s="56"/>
      <c r="LVD70" s="56"/>
      <c r="LVE70" s="56"/>
      <c r="LVF70" s="56"/>
      <c r="LVG70" s="56"/>
      <c r="LVH70" s="56"/>
      <c r="LVI70" s="56"/>
      <c r="LVJ70" s="56"/>
      <c r="LVK70" s="56"/>
      <c r="LVL70" s="56"/>
      <c r="LVM70" s="56"/>
      <c r="LVN70" s="56"/>
      <c r="LVO70" s="56"/>
      <c r="LVP70" s="56"/>
      <c r="LVQ70" s="56"/>
      <c r="LVR70" s="56"/>
      <c r="LVS70" s="56"/>
      <c r="LVT70" s="56"/>
      <c r="LVU70" s="56"/>
      <c r="LVV70" s="56"/>
      <c r="LVW70" s="56"/>
      <c r="LVX70" s="56"/>
      <c r="LVY70" s="56"/>
      <c r="LVZ70" s="56"/>
      <c r="LWA70" s="56"/>
      <c r="LWB70" s="56"/>
      <c r="LWC70" s="56"/>
      <c r="LWD70" s="56"/>
      <c r="LWE70" s="56"/>
      <c r="LWF70" s="56"/>
      <c r="LWG70" s="56"/>
      <c r="LWH70" s="56"/>
      <c r="LWI70" s="56"/>
      <c r="LWJ70" s="56"/>
      <c r="LWK70" s="56"/>
      <c r="LWL70" s="56"/>
      <c r="LWM70" s="56"/>
      <c r="LWN70" s="56"/>
      <c r="LWO70" s="56"/>
      <c r="LWP70" s="56"/>
      <c r="LWQ70" s="56"/>
      <c r="LWR70" s="56"/>
      <c r="LWS70" s="56"/>
      <c r="LWT70" s="56"/>
      <c r="LWU70" s="56"/>
      <c r="LWV70" s="56"/>
      <c r="LWW70" s="56"/>
      <c r="LWX70" s="56"/>
      <c r="LWY70" s="56"/>
      <c r="LWZ70" s="56"/>
      <c r="LXA70" s="56"/>
      <c r="LXB70" s="56"/>
      <c r="LXC70" s="56"/>
      <c r="LXD70" s="56"/>
      <c r="LXE70" s="56"/>
      <c r="LXF70" s="56"/>
      <c r="LXG70" s="56"/>
      <c r="LXH70" s="56"/>
      <c r="LXI70" s="56"/>
      <c r="LXJ70" s="56"/>
      <c r="LXK70" s="56"/>
      <c r="LXL70" s="56"/>
      <c r="LXM70" s="56"/>
      <c r="LXN70" s="56"/>
      <c r="LXO70" s="56"/>
      <c r="LXP70" s="56"/>
      <c r="LXQ70" s="56"/>
      <c r="LXR70" s="56"/>
      <c r="LXS70" s="56"/>
      <c r="LXT70" s="56"/>
      <c r="LXU70" s="56"/>
      <c r="LXV70" s="56"/>
      <c r="LXW70" s="56"/>
      <c r="LXX70" s="56"/>
      <c r="LXY70" s="56"/>
      <c r="LXZ70" s="56"/>
      <c r="LYA70" s="56"/>
      <c r="LYB70" s="56"/>
      <c r="LYC70" s="56"/>
      <c r="LYD70" s="56"/>
      <c r="LYE70" s="56"/>
      <c r="LYF70" s="56"/>
      <c r="LYG70" s="56"/>
      <c r="LYH70" s="56"/>
      <c r="LYI70" s="56"/>
      <c r="LYJ70" s="56"/>
      <c r="LYK70" s="56"/>
      <c r="LYL70" s="56"/>
      <c r="LYM70" s="56"/>
      <c r="LYN70" s="56"/>
      <c r="LYO70" s="56"/>
      <c r="LYP70" s="56"/>
      <c r="LYQ70" s="56"/>
      <c r="LYR70" s="56"/>
      <c r="LYS70" s="56"/>
      <c r="LYT70" s="56"/>
      <c r="LYU70" s="56"/>
      <c r="LYV70" s="56"/>
      <c r="LYW70" s="56"/>
      <c r="LYX70" s="56"/>
      <c r="LYY70" s="56"/>
      <c r="LYZ70" s="56"/>
      <c r="LZA70" s="56"/>
      <c r="LZB70" s="56"/>
      <c r="LZC70" s="56"/>
      <c r="LZD70" s="56"/>
      <c r="LZE70" s="56"/>
      <c r="LZF70" s="56"/>
      <c r="LZG70" s="56"/>
      <c r="LZH70" s="56"/>
      <c r="LZI70" s="56"/>
      <c r="LZJ70" s="56"/>
      <c r="LZK70" s="56"/>
      <c r="LZL70" s="56"/>
      <c r="LZM70" s="56"/>
      <c r="LZN70" s="56"/>
      <c r="LZO70" s="56"/>
      <c r="LZP70" s="56"/>
      <c r="LZQ70" s="56"/>
      <c r="LZR70" s="56"/>
      <c r="LZS70" s="56"/>
      <c r="LZT70" s="56"/>
      <c r="LZU70" s="56"/>
      <c r="LZV70" s="56"/>
      <c r="LZW70" s="56"/>
      <c r="LZX70" s="56"/>
      <c r="LZY70" s="56"/>
      <c r="LZZ70" s="56"/>
      <c r="MAA70" s="56"/>
      <c r="MAB70" s="56"/>
      <c r="MAC70" s="56"/>
      <c r="MAD70" s="56"/>
      <c r="MAE70" s="56"/>
      <c r="MAF70" s="56"/>
      <c r="MAG70" s="56"/>
      <c r="MAH70" s="56"/>
      <c r="MAI70" s="56"/>
      <c r="MAJ70" s="56"/>
      <c r="MAK70" s="56"/>
      <c r="MAL70" s="56"/>
      <c r="MAM70" s="56"/>
      <c r="MAN70" s="56"/>
      <c r="MAO70" s="56"/>
      <c r="MAP70" s="56"/>
      <c r="MAQ70" s="56"/>
      <c r="MAR70" s="56"/>
      <c r="MAS70" s="56"/>
      <c r="MAT70" s="56"/>
      <c r="MAU70" s="56"/>
      <c r="MAV70" s="56"/>
      <c r="MAW70" s="56"/>
      <c r="MAX70" s="56"/>
      <c r="MAY70" s="56"/>
      <c r="MAZ70" s="56"/>
      <c r="MBA70" s="56"/>
      <c r="MBB70" s="56"/>
      <c r="MBC70" s="56"/>
      <c r="MBD70" s="56"/>
      <c r="MBE70" s="56"/>
      <c r="MBF70" s="56"/>
      <c r="MBG70" s="56"/>
      <c r="MBH70" s="56"/>
      <c r="MBI70" s="56"/>
      <c r="MBJ70" s="56"/>
      <c r="MBK70" s="56"/>
      <c r="MBL70" s="56"/>
      <c r="MBM70" s="56"/>
      <c r="MBN70" s="56"/>
      <c r="MBO70" s="56"/>
      <c r="MBP70" s="56"/>
      <c r="MBQ70" s="56"/>
      <c r="MBR70" s="56"/>
      <c r="MBS70" s="56"/>
      <c r="MBT70" s="56"/>
      <c r="MBU70" s="56"/>
      <c r="MBV70" s="56"/>
      <c r="MBW70" s="56"/>
      <c r="MBX70" s="56"/>
      <c r="MBY70" s="56"/>
      <c r="MBZ70" s="56"/>
      <c r="MCA70" s="56"/>
      <c r="MCB70" s="56"/>
      <c r="MCC70" s="56"/>
      <c r="MCD70" s="56"/>
      <c r="MCE70" s="56"/>
      <c r="MCF70" s="56"/>
      <c r="MCG70" s="56"/>
      <c r="MCH70" s="56"/>
      <c r="MCI70" s="56"/>
      <c r="MCJ70" s="56"/>
      <c r="MCK70" s="56"/>
      <c r="MCL70" s="56"/>
      <c r="MCM70" s="56"/>
      <c r="MCN70" s="56"/>
      <c r="MCO70" s="56"/>
      <c r="MCP70" s="56"/>
      <c r="MCQ70" s="56"/>
      <c r="MCR70" s="56"/>
      <c r="MCS70" s="56"/>
      <c r="MCT70" s="56"/>
      <c r="MCU70" s="56"/>
      <c r="MCV70" s="56"/>
      <c r="MCW70" s="56"/>
      <c r="MCX70" s="56"/>
      <c r="MCY70" s="56"/>
      <c r="MCZ70" s="56"/>
      <c r="MDA70" s="56"/>
      <c r="MDB70" s="56"/>
      <c r="MDC70" s="56"/>
      <c r="MDD70" s="56"/>
      <c r="MDE70" s="56"/>
      <c r="MDF70" s="56"/>
      <c r="MDG70" s="56"/>
      <c r="MDH70" s="56"/>
      <c r="MDI70" s="56"/>
      <c r="MDJ70" s="56"/>
      <c r="MDK70" s="56"/>
      <c r="MDL70" s="56"/>
      <c r="MDM70" s="56"/>
      <c r="MDN70" s="56"/>
      <c r="MDO70" s="56"/>
      <c r="MDP70" s="56"/>
      <c r="MDQ70" s="56"/>
      <c r="MDR70" s="56"/>
      <c r="MDS70" s="56"/>
      <c r="MDT70" s="56"/>
      <c r="MDU70" s="56"/>
      <c r="MDV70" s="56"/>
      <c r="MDW70" s="56"/>
      <c r="MDX70" s="56"/>
      <c r="MDY70" s="56"/>
      <c r="MDZ70" s="56"/>
      <c r="MEA70" s="56"/>
      <c r="MEB70" s="56"/>
      <c r="MEC70" s="56"/>
      <c r="MED70" s="56"/>
      <c r="MEE70" s="56"/>
      <c r="MEF70" s="56"/>
      <c r="MEG70" s="56"/>
      <c r="MEH70" s="56"/>
      <c r="MEI70" s="56"/>
      <c r="MEJ70" s="56"/>
      <c r="MEK70" s="56"/>
      <c r="MEL70" s="56"/>
      <c r="MEM70" s="56"/>
      <c r="MEN70" s="56"/>
      <c r="MEO70" s="56"/>
      <c r="MEP70" s="56"/>
      <c r="MEQ70" s="56"/>
      <c r="MER70" s="56"/>
      <c r="MES70" s="56"/>
      <c r="MET70" s="56"/>
      <c r="MEU70" s="56"/>
      <c r="MEV70" s="56"/>
      <c r="MEW70" s="56"/>
      <c r="MEX70" s="56"/>
      <c r="MEY70" s="56"/>
      <c r="MEZ70" s="56"/>
      <c r="MFA70" s="56"/>
      <c r="MFB70" s="56"/>
      <c r="MFC70" s="56"/>
      <c r="MFD70" s="56"/>
      <c r="MFE70" s="56"/>
      <c r="MFF70" s="56"/>
      <c r="MFG70" s="56"/>
      <c r="MFH70" s="56"/>
      <c r="MFI70" s="56"/>
      <c r="MFJ70" s="56"/>
      <c r="MFK70" s="56"/>
      <c r="MFL70" s="56"/>
      <c r="MFM70" s="56"/>
      <c r="MFN70" s="56"/>
      <c r="MFO70" s="56"/>
      <c r="MFP70" s="56"/>
      <c r="MFQ70" s="56"/>
      <c r="MFR70" s="56"/>
      <c r="MFS70" s="56"/>
      <c r="MFT70" s="56"/>
      <c r="MFU70" s="56"/>
      <c r="MFV70" s="56"/>
      <c r="MFW70" s="56"/>
      <c r="MFX70" s="56"/>
      <c r="MFY70" s="56"/>
      <c r="MFZ70" s="56"/>
      <c r="MGA70" s="56"/>
      <c r="MGB70" s="56"/>
      <c r="MGC70" s="56"/>
      <c r="MGD70" s="56"/>
      <c r="MGE70" s="56"/>
      <c r="MGF70" s="56"/>
      <c r="MGG70" s="56"/>
      <c r="MGH70" s="56"/>
      <c r="MGI70" s="56"/>
      <c r="MGJ70" s="56"/>
      <c r="MGK70" s="56"/>
      <c r="MGL70" s="56"/>
      <c r="MGM70" s="56"/>
      <c r="MGN70" s="56"/>
      <c r="MGO70" s="56"/>
      <c r="MGP70" s="56"/>
      <c r="MGQ70" s="56"/>
      <c r="MGR70" s="56"/>
      <c r="MGS70" s="56"/>
      <c r="MGT70" s="56"/>
      <c r="MGU70" s="56"/>
      <c r="MGV70" s="56"/>
      <c r="MGW70" s="56"/>
      <c r="MGX70" s="56"/>
      <c r="MGY70" s="56"/>
      <c r="MGZ70" s="56"/>
      <c r="MHA70" s="56"/>
      <c r="MHB70" s="56"/>
      <c r="MHC70" s="56"/>
      <c r="MHD70" s="56"/>
      <c r="MHE70" s="56"/>
      <c r="MHF70" s="56"/>
      <c r="MHG70" s="56"/>
      <c r="MHH70" s="56"/>
      <c r="MHI70" s="56"/>
      <c r="MHJ70" s="56"/>
      <c r="MHK70" s="56"/>
      <c r="MHL70" s="56"/>
      <c r="MHM70" s="56"/>
      <c r="MHN70" s="56"/>
      <c r="MHO70" s="56"/>
      <c r="MHP70" s="56"/>
      <c r="MHQ70" s="56"/>
      <c r="MHR70" s="56"/>
      <c r="MHS70" s="56"/>
      <c r="MHT70" s="56"/>
      <c r="MHU70" s="56"/>
      <c r="MHV70" s="56"/>
      <c r="MHW70" s="56"/>
      <c r="MHX70" s="56"/>
      <c r="MHY70" s="56"/>
      <c r="MHZ70" s="56"/>
      <c r="MIA70" s="56"/>
      <c r="MIB70" s="56"/>
      <c r="MIC70" s="56"/>
      <c r="MID70" s="56"/>
      <c r="MIE70" s="56"/>
      <c r="MIF70" s="56"/>
      <c r="MIG70" s="56"/>
      <c r="MIH70" s="56"/>
      <c r="MII70" s="56"/>
      <c r="MIJ70" s="56"/>
      <c r="MIK70" s="56"/>
      <c r="MIL70" s="56"/>
      <c r="MIM70" s="56"/>
      <c r="MIN70" s="56"/>
      <c r="MIO70" s="56"/>
      <c r="MIP70" s="56"/>
      <c r="MIQ70" s="56"/>
      <c r="MIR70" s="56"/>
      <c r="MIS70" s="56"/>
      <c r="MIT70" s="56"/>
      <c r="MIU70" s="56"/>
      <c r="MIV70" s="56"/>
      <c r="MIW70" s="56"/>
      <c r="MIX70" s="56"/>
      <c r="MIY70" s="56"/>
      <c r="MIZ70" s="56"/>
      <c r="MJA70" s="56"/>
      <c r="MJB70" s="56"/>
      <c r="MJC70" s="56"/>
      <c r="MJD70" s="56"/>
      <c r="MJE70" s="56"/>
      <c r="MJF70" s="56"/>
      <c r="MJG70" s="56"/>
      <c r="MJH70" s="56"/>
      <c r="MJI70" s="56"/>
      <c r="MJJ70" s="56"/>
      <c r="MJK70" s="56"/>
      <c r="MJL70" s="56"/>
      <c r="MJM70" s="56"/>
      <c r="MJN70" s="56"/>
      <c r="MJO70" s="56"/>
      <c r="MJP70" s="56"/>
      <c r="MJQ70" s="56"/>
      <c r="MJR70" s="56"/>
      <c r="MJS70" s="56"/>
      <c r="MJT70" s="56"/>
      <c r="MJU70" s="56"/>
      <c r="MJV70" s="56"/>
      <c r="MJW70" s="56"/>
      <c r="MJX70" s="56"/>
      <c r="MJY70" s="56"/>
      <c r="MJZ70" s="56"/>
      <c r="MKA70" s="56"/>
      <c r="MKB70" s="56"/>
      <c r="MKC70" s="56"/>
      <c r="MKD70" s="56"/>
      <c r="MKE70" s="56"/>
      <c r="MKF70" s="56"/>
      <c r="MKG70" s="56"/>
      <c r="MKH70" s="56"/>
      <c r="MKI70" s="56"/>
      <c r="MKJ70" s="56"/>
      <c r="MKK70" s="56"/>
      <c r="MKL70" s="56"/>
      <c r="MKM70" s="56"/>
      <c r="MKN70" s="56"/>
      <c r="MKO70" s="56"/>
      <c r="MKP70" s="56"/>
      <c r="MKQ70" s="56"/>
      <c r="MKR70" s="56"/>
      <c r="MKS70" s="56"/>
      <c r="MKT70" s="56"/>
      <c r="MKU70" s="56"/>
      <c r="MKV70" s="56"/>
      <c r="MKW70" s="56"/>
      <c r="MKX70" s="56"/>
      <c r="MKY70" s="56"/>
      <c r="MKZ70" s="56"/>
      <c r="MLA70" s="56"/>
      <c r="MLB70" s="56"/>
      <c r="MLC70" s="56"/>
      <c r="MLD70" s="56"/>
      <c r="MLE70" s="56"/>
      <c r="MLF70" s="56"/>
      <c r="MLG70" s="56"/>
      <c r="MLH70" s="56"/>
      <c r="MLI70" s="56"/>
      <c r="MLJ70" s="56"/>
      <c r="MLK70" s="56"/>
      <c r="MLL70" s="56"/>
      <c r="MLM70" s="56"/>
      <c r="MLN70" s="56"/>
      <c r="MLO70" s="56"/>
      <c r="MLP70" s="56"/>
      <c r="MLQ70" s="56"/>
      <c r="MLR70" s="56"/>
      <c r="MLS70" s="56"/>
      <c r="MLT70" s="56"/>
      <c r="MLU70" s="56"/>
      <c r="MLV70" s="56"/>
      <c r="MLW70" s="56"/>
      <c r="MLX70" s="56"/>
      <c r="MLY70" s="56"/>
      <c r="MLZ70" s="56"/>
      <c r="MMA70" s="56"/>
      <c r="MMB70" s="56"/>
      <c r="MMC70" s="56"/>
      <c r="MMD70" s="56"/>
      <c r="MME70" s="56"/>
      <c r="MMF70" s="56"/>
      <c r="MMG70" s="56"/>
      <c r="MMH70" s="56"/>
      <c r="MMI70" s="56"/>
      <c r="MMJ70" s="56"/>
      <c r="MMK70" s="56"/>
      <c r="MML70" s="56"/>
      <c r="MMM70" s="56"/>
      <c r="MMN70" s="56"/>
      <c r="MMO70" s="56"/>
      <c r="MMP70" s="56"/>
      <c r="MMQ70" s="56"/>
      <c r="MMR70" s="56"/>
      <c r="MMS70" s="56"/>
      <c r="MMT70" s="56"/>
      <c r="MMU70" s="56"/>
      <c r="MMV70" s="56"/>
      <c r="MMW70" s="56"/>
      <c r="MMX70" s="56"/>
      <c r="MMY70" s="56"/>
      <c r="MMZ70" s="56"/>
      <c r="MNA70" s="56"/>
      <c r="MNB70" s="56"/>
      <c r="MNC70" s="56"/>
      <c r="MND70" s="56"/>
      <c r="MNE70" s="56"/>
      <c r="MNF70" s="56"/>
      <c r="MNG70" s="56"/>
      <c r="MNH70" s="56"/>
      <c r="MNI70" s="56"/>
      <c r="MNJ70" s="56"/>
      <c r="MNK70" s="56"/>
      <c r="MNL70" s="56"/>
      <c r="MNM70" s="56"/>
      <c r="MNN70" s="56"/>
      <c r="MNO70" s="56"/>
      <c r="MNP70" s="56"/>
      <c r="MNQ70" s="56"/>
      <c r="MNR70" s="56"/>
      <c r="MNS70" s="56"/>
      <c r="MNT70" s="56"/>
      <c r="MNU70" s="56"/>
      <c r="MNV70" s="56"/>
      <c r="MNW70" s="56"/>
      <c r="MNX70" s="56"/>
      <c r="MNY70" s="56"/>
      <c r="MNZ70" s="56"/>
      <c r="MOA70" s="56"/>
      <c r="MOB70" s="56"/>
      <c r="MOC70" s="56"/>
      <c r="MOD70" s="56"/>
      <c r="MOE70" s="56"/>
      <c r="MOF70" s="56"/>
      <c r="MOG70" s="56"/>
      <c r="MOH70" s="56"/>
      <c r="MOI70" s="56"/>
      <c r="MOJ70" s="56"/>
      <c r="MOK70" s="56"/>
      <c r="MOL70" s="56"/>
      <c r="MOM70" s="56"/>
      <c r="MON70" s="56"/>
      <c r="MOO70" s="56"/>
      <c r="MOP70" s="56"/>
      <c r="MOQ70" s="56"/>
      <c r="MOR70" s="56"/>
      <c r="MOS70" s="56"/>
      <c r="MOT70" s="56"/>
      <c r="MOU70" s="56"/>
      <c r="MOV70" s="56"/>
      <c r="MOW70" s="56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ht="15">
      <c r="C71" s="95" t="s">
        <v>115</v>
      </c>
      <c r="D71" s="96" t="s">
        <v>50</v>
      </c>
      <c r="E71" s="96"/>
      <c r="F71" s="153" t="s">
        <v>90</v>
      </c>
      <c r="G71" s="152">
        <f>G70</f>
        <v>94013323</v>
      </c>
      <c r="H71" s="152">
        <f>H70</f>
        <v>96481082</v>
      </c>
      <c r="I71" s="152">
        <f t="shared" ref="I71:K71" si="53">I70</f>
        <v>98687975</v>
      </c>
      <c r="J71" s="152">
        <f t="shared" si="53"/>
        <v>98759582</v>
      </c>
      <c r="K71" s="152">
        <f t="shared" si="53"/>
        <v>98740460</v>
      </c>
    </row>
    <row r="72" spans="1:16384" ht="13">
      <c r="C72" s="61"/>
      <c r="D72" s="61"/>
      <c r="E72" s="61"/>
      <c r="F72" s="61"/>
      <c r="G72" s="97"/>
    </row>
    <row r="73" spans="1:16384" s="84" customFormat="1" ht="13">
      <c r="B73" s="84" t="s">
        <v>65</v>
      </c>
      <c r="F73" s="85"/>
      <c r="G73" s="84" t="str">
        <f>G62</f>
        <v>Year 1</v>
      </c>
      <c r="H73" s="84" t="str">
        <f>H62</f>
        <v>Year 2</v>
      </c>
      <c r="I73" s="84" t="str">
        <f>I62</f>
        <v>Year 3</v>
      </c>
      <c r="J73" s="84" t="str">
        <f>J62</f>
        <v>Year 4</v>
      </c>
      <c r="K73" s="84" t="str">
        <f>K62</f>
        <v>Year 5</v>
      </c>
    </row>
    <row r="74" spans="1:16384" ht="13">
      <c r="B74" s="62"/>
      <c r="C74" s="61"/>
      <c r="D74" s="61"/>
      <c r="E74" s="61"/>
      <c r="F74" s="61"/>
      <c r="G74" s="71"/>
    </row>
    <row r="75" spans="1:16384" ht="13">
      <c r="B75" s="62"/>
      <c r="C75" s="63" t="s">
        <v>66</v>
      </c>
      <c r="D75" s="61"/>
      <c r="E75" s="61"/>
      <c r="F75" s="61"/>
      <c r="G75" s="71"/>
    </row>
    <row r="76" spans="1:16384" ht="15">
      <c r="B76" s="94"/>
      <c r="C76" s="95" t="s">
        <v>116</v>
      </c>
      <c r="D76" s="96" t="s">
        <v>50</v>
      </c>
      <c r="E76" s="56"/>
      <c r="F76" s="153" t="s">
        <v>100</v>
      </c>
      <c r="G76" s="177">
        <f>G60+G71</f>
        <v>157054352.66931015</v>
      </c>
      <c r="H76" s="177">
        <f>H60+H71</f>
        <v>168639759.13378158</v>
      </c>
      <c r="I76" s="177">
        <f>I60+I71</f>
        <v>172307065.02631015</v>
      </c>
      <c r="J76" s="177">
        <f>J60+J71</f>
        <v>167502135.58851016</v>
      </c>
      <c r="K76" s="177">
        <f>K60+K71</f>
        <v>165364333.38441014</v>
      </c>
    </row>
    <row r="77" spans="1:16384" ht="15">
      <c r="B77" s="94"/>
      <c r="C77" s="95" t="s">
        <v>67</v>
      </c>
      <c r="D77" s="96" t="s">
        <v>24</v>
      </c>
      <c r="E77" s="56"/>
      <c r="F77" s="66" t="s">
        <v>68</v>
      </c>
      <c r="G77" s="82">
        <f>'Postalised Tariff'!C17*'Postalised Tariff'!C15</f>
        <v>68218771.044370756</v>
      </c>
      <c r="H77" s="82">
        <f>'Postalised Tariff'!D17*'Postalised Tariff'!D15</f>
        <v>68083978.825389266</v>
      </c>
      <c r="I77" s="82">
        <f>'Postalised Tariff'!E17*'Postalised Tariff'!E15</f>
        <v>66431901.335003093</v>
      </c>
      <c r="J77" s="82">
        <f>'Postalised Tariff'!F17*'Postalised Tariff'!F15</f>
        <v>68662255.708302379</v>
      </c>
      <c r="K77" s="82">
        <f>'Postalised Tariff'!G17*'Postalised Tariff'!G15</f>
        <v>67876240.456098095</v>
      </c>
    </row>
    <row r="78" spans="1:16384" ht="15">
      <c r="B78" s="94"/>
      <c r="C78" s="95" t="s">
        <v>69</v>
      </c>
      <c r="D78" s="96" t="s">
        <v>56</v>
      </c>
      <c r="E78" s="56"/>
      <c r="F78" s="66" t="s">
        <v>70</v>
      </c>
      <c r="G78" s="71">
        <f>G77/G76</f>
        <v>0.43436409042422752</v>
      </c>
      <c r="H78" s="71">
        <f t="shared" ref="H78:K78" si="54">H77/H76</f>
        <v>0.40372435999139672</v>
      </c>
      <c r="I78" s="71">
        <f t="shared" si="54"/>
        <v>0.38554368809461981</v>
      </c>
      <c r="J78" s="71">
        <f t="shared" si="54"/>
        <v>0.40991868830245698</v>
      </c>
      <c r="K78" s="71">
        <f t="shared" si="54"/>
        <v>0.41046481467264923</v>
      </c>
    </row>
    <row r="79" spans="1:16384" ht="13">
      <c r="C79" s="61"/>
      <c r="D79" s="61"/>
      <c r="E79" s="61"/>
      <c r="F79" s="61"/>
      <c r="G79" s="97"/>
    </row>
    <row r="80" spans="1:16384" ht="13">
      <c r="C80" s="61"/>
      <c r="D80" s="61"/>
      <c r="E80" s="61"/>
      <c r="F80" s="61"/>
      <c r="G80" s="97"/>
    </row>
    <row r="81" spans="1:16384" s="84" customFormat="1" ht="13">
      <c r="B81" s="84" t="s">
        <v>54</v>
      </c>
      <c r="F81" s="85"/>
      <c r="G81" s="84" t="str">
        <f>G7</f>
        <v>2022/23</v>
      </c>
      <c r="I81" s="84" t="str">
        <f>I39</f>
        <v>Q4 -22</v>
      </c>
      <c r="J81" s="84" t="str">
        <f t="shared" ref="J81:L81" si="55">J39</f>
        <v>Q1 - 23</v>
      </c>
      <c r="K81" s="84" t="str">
        <f t="shared" si="55"/>
        <v>Q2 -23</v>
      </c>
      <c r="L81" s="84" t="str">
        <f t="shared" si="55"/>
        <v>Q3 -23</v>
      </c>
      <c r="N81" s="98">
        <f t="shared" ref="N81:Y81" si="56">N18</f>
        <v>44835</v>
      </c>
      <c r="O81" s="98">
        <f t="shared" si="56"/>
        <v>44866</v>
      </c>
      <c r="P81" s="98">
        <f t="shared" si="56"/>
        <v>44896</v>
      </c>
      <c r="Q81" s="98">
        <f t="shared" si="56"/>
        <v>44927</v>
      </c>
      <c r="R81" s="98">
        <f t="shared" si="56"/>
        <v>44958</v>
      </c>
      <c r="S81" s="98">
        <f t="shared" si="56"/>
        <v>44986</v>
      </c>
      <c r="T81" s="98">
        <f t="shared" si="56"/>
        <v>45017</v>
      </c>
      <c r="U81" s="98">
        <f t="shared" si="56"/>
        <v>45047</v>
      </c>
      <c r="V81" s="98">
        <f t="shared" si="56"/>
        <v>45078</v>
      </c>
      <c r="W81" s="98">
        <f t="shared" si="56"/>
        <v>45108</v>
      </c>
      <c r="X81" s="98">
        <f t="shared" si="56"/>
        <v>45139</v>
      </c>
      <c r="Y81" s="98">
        <f t="shared" si="56"/>
        <v>45170</v>
      </c>
      <c r="AA81" s="84" t="str">
        <f>H7</f>
        <v>2023/24</v>
      </c>
      <c r="AC81" s="84" t="str">
        <f>AC18</f>
        <v>Q4 -23</v>
      </c>
      <c r="AD81" s="84" t="str">
        <f>AD18</f>
        <v>Q1 -24</v>
      </c>
      <c r="AE81" s="84" t="str">
        <f>AE18</f>
        <v>Q2 -24</v>
      </c>
      <c r="AF81" s="84" t="str">
        <f>AF18</f>
        <v>Q3 -24</v>
      </c>
      <c r="AH81" s="98">
        <f t="shared" ref="AH81:AS81" si="57">AH18</f>
        <v>45201</v>
      </c>
      <c r="AI81" s="98">
        <f t="shared" si="57"/>
        <v>45232</v>
      </c>
      <c r="AJ81" s="98">
        <f t="shared" si="57"/>
        <v>45262</v>
      </c>
      <c r="AK81" s="98">
        <f t="shared" si="57"/>
        <v>45293</v>
      </c>
      <c r="AL81" s="98">
        <f t="shared" si="57"/>
        <v>45324</v>
      </c>
      <c r="AM81" s="98">
        <f t="shared" si="57"/>
        <v>45352</v>
      </c>
      <c r="AN81" s="98">
        <f t="shared" si="57"/>
        <v>45383</v>
      </c>
      <c r="AO81" s="98">
        <f t="shared" si="57"/>
        <v>45413</v>
      </c>
      <c r="AP81" s="98">
        <f t="shared" si="57"/>
        <v>45444</v>
      </c>
      <c r="AQ81" s="98">
        <f t="shared" si="57"/>
        <v>45474</v>
      </c>
      <c r="AR81" s="98">
        <f t="shared" si="57"/>
        <v>45505</v>
      </c>
      <c r="AS81" s="98">
        <f t="shared" si="57"/>
        <v>45536</v>
      </c>
      <c r="AU81" s="84" t="str">
        <f>I7</f>
        <v>2024/25</v>
      </c>
      <c r="AW81" s="84" t="str">
        <f>AW39</f>
        <v>Q4 -24</v>
      </c>
      <c r="AX81" s="84" t="str">
        <f t="shared" ref="AX81:AZ81" si="58">AX39</f>
        <v>Q1 -25</v>
      </c>
      <c r="AY81" s="84" t="str">
        <f t="shared" si="58"/>
        <v>Q2 -25</v>
      </c>
      <c r="AZ81" s="84" t="str">
        <f t="shared" si="58"/>
        <v>Q3 -25</v>
      </c>
      <c r="BB81" s="98">
        <f>BB39</f>
        <v>45567</v>
      </c>
      <c r="BC81" s="98">
        <f t="shared" ref="BC81:BM81" si="59">BC39</f>
        <v>45598</v>
      </c>
      <c r="BD81" s="98">
        <f t="shared" si="59"/>
        <v>45628</v>
      </c>
      <c r="BE81" s="98">
        <f t="shared" si="59"/>
        <v>45659</v>
      </c>
      <c r="BF81" s="98">
        <f t="shared" si="59"/>
        <v>45690</v>
      </c>
      <c r="BG81" s="98">
        <f t="shared" si="59"/>
        <v>45718</v>
      </c>
      <c r="BH81" s="98">
        <f t="shared" si="59"/>
        <v>45749</v>
      </c>
      <c r="BI81" s="98">
        <f t="shared" si="59"/>
        <v>45779</v>
      </c>
      <c r="BJ81" s="98">
        <f t="shared" si="59"/>
        <v>45810</v>
      </c>
      <c r="BK81" s="98">
        <f t="shared" si="59"/>
        <v>45840</v>
      </c>
      <c r="BL81" s="98">
        <f t="shared" si="59"/>
        <v>45871</v>
      </c>
      <c r="BM81" s="98">
        <f t="shared" si="59"/>
        <v>45902</v>
      </c>
      <c r="BP81" s="84" t="str">
        <f>J7</f>
        <v>2025/26</v>
      </c>
      <c r="BQ81" s="84" t="s">
        <v>74</v>
      </c>
      <c r="BR81" s="84" t="s">
        <v>75</v>
      </c>
      <c r="BS81" s="84" t="s">
        <v>76</v>
      </c>
      <c r="BT81" s="84" t="s">
        <v>77</v>
      </c>
      <c r="BV81" s="98">
        <f>BV39</f>
        <v>45933</v>
      </c>
      <c r="BW81" s="98">
        <f t="shared" ref="BW81:CG81" si="60">BW39</f>
        <v>45964</v>
      </c>
      <c r="BX81" s="98">
        <f t="shared" si="60"/>
        <v>45994</v>
      </c>
      <c r="BY81" s="98">
        <f t="shared" si="60"/>
        <v>46025</v>
      </c>
      <c r="BZ81" s="98">
        <f t="shared" si="60"/>
        <v>46056</v>
      </c>
      <c r="CA81" s="98">
        <f t="shared" si="60"/>
        <v>46084</v>
      </c>
      <c r="CB81" s="98">
        <f t="shared" si="60"/>
        <v>46115</v>
      </c>
      <c r="CC81" s="98">
        <f t="shared" si="60"/>
        <v>46145</v>
      </c>
      <c r="CD81" s="98">
        <f t="shared" si="60"/>
        <v>46176</v>
      </c>
      <c r="CE81" s="98">
        <f t="shared" si="60"/>
        <v>46206</v>
      </c>
      <c r="CF81" s="98">
        <f t="shared" si="60"/>
        <v>46237</v>
      </c>
      <c r="CG81" s="98">
        <f t="shared" si="60"/>
        <v>46268</v>
      </c>
      <c r="CJ81" s="84" t="str">
        <f>K7</f>
        <v>2026/27</v>
      </c>
      <c r="CK81" s="84" t="str">
        <f>CK39</f>
        <v>Q4 -26</v>
      </c>
      <c r="CL81" s="84" t="str">
        <f t="shared" ref="CL81:CN81" si="61">CL39</f>
        <v>Q1 -27</v>
      </c>
      <c r="CM81" s="84" t="str">
        <f t="shared" si="61"/>
        <v>Q2 -27</v>
      </c>
      <c r="CN81" s="84" t="str">
        <f t="shared" si="61"/>
        <v>Q3 -27</v>
      </c>
      <c r="CP81" s="98">
        <f>CP39</f>
        <v>46298</v>
      </c>
      <c r="CQ81" s="98">
        <f t="shared" ref="CQ81:DA81" si="62">CQ39</f>
        <v>46329</v>
      </c>
      <c r="CR81" s="98">
        <f t="shared" si="62"/>
        <v>46359</v>
      </c>
      <c r="CS81" s="98">
        <f t="shared" si="62"/>
        <v>46390</v>
      </c>
      <c r="CT81" s="98">
        <f t="shared" si="62"/>
        <v>46421</v>
      </c>
      <c r="CU81" s="98">
        <f t="shared" si="62"/>
        <v>46449</v>
      </c>
      <c r="CV81" s="98">
        <f t="shared" si="62"/>
        <v>46480</v>
      </c>
      <c r="CW81" s="98">
        <f t="shared" si="62"/>
        <v>46510</v>
      </c>
      <c r="CX81" s="98">
        <f t="shared" si="62"/>
        <v>46541</v>
      </c>
      <c r="CY81" s="98">
        <f t="shared" si="62"/>
        <v>46571</v>
      </c>
      <c r="CZ81" s="98">
        <f t="shared" si="62"/>
        <v>46602</v>
      </c>
      <c r="DA81" s="98">
        <f t="shared" si="62"/>
        <v>46633</v>
      </c>
    </row>
    <row r="82" spans="1:16384" ht="13">
      <c r="A82" s="61"/>
      <c r="B82" s="62"/>
      <c r="C82" s="61"/>
      <c r="D82" s="61"/>
      <c r="E82" s="61"/>
      <c r="F82" s="61"/>
      <c r="G82" s="7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16384" s="101" customFormat="1" ht="13">
      <c r="A83" s="56"/>
      <c r="B83" s="94"/>
      <c r="C83" s="95" t="s">
        <v>55</v>
      </c>
      <c r="D83" s="96"/>
      <c r="E83" s="56"/>
      <c r="F83" s="56"/>
      <c r="G83" s="7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s="101" customFormat="1" ht="15">
      <c r="A84" s="56"/>
      <c r="B84" s="94"/>
      <c r="C84" s="56" t="s">
        <v>17</v>
      </c>
      <c r="D84" s="96" t="s">
        <v>56</v>
      </c>
      <c r="E84" s="56"/>
      <c r="F84" s="66" t="s">
        <v>57</v>
      </c>
      <c r="G84" s="184">
        <f>'Seasonal Factors &amp; Multipliers'!G11*'Calc Com &amp; Cap'!G78</f>
        <v>0.43436409042422752</v>
      </c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71">
        <f>'Seasonal Factors &amp; Multipliers'!G11*'Calc Com &amp; Cap'!H78</f>
        <v>0.40372435999139672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>
        <f>'Seasonal Factors &amp; Multipliers'!G11*'Calc Com &amp; Cap'!I78</f>
        <v>0.38554368809461981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/>
      <c r="BP84" s="71">
        <f>'Seasonal Factors &amp; Multipliers'!G11*'Calc Com &amp; Cap'!J78</f>
        <v>0.40991868830245698</v>
      </c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/>
      <c r="CJ84" s="71">
        <f>'Seasonal Factors &amp; Multipliers'!G11*'Calc Com &amp; Cap'!K78</f>
        <v>0.41046481467264923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6384" s="101" customFormat="1" ht="15">
      <c r="A85" s="56"/>
      <c r="B85" s="94"/>
      <c r="C85" s="56" t="s">
        <v>18</v>
      </c>
      <c r="D85" s="96" t="s">
        <v>56</v>
      </c>
      <c r="E85" s="56"/>
      <c r="F85" s="66" t="s">
        <v>58</v>
      </c>
      <c r="G85" s="71"/>
      <c r="H85" s="61"/>
      <c r="I85" s="61">
        <f>'Seasonal Factors &amp; Multipliers'!I12*'Calc Com &amp; Cap'!$G$78</f>
        <v>0.16692611995003062</v>
      </c>
      <c r="J85" s="61">
        <f>'Seasonal Factors &amp; Multipliers'!J12*'Calc Com &amp; Cap'!$G$78</f>
        <v>0.35048838456330916</v>
      </c>
      <c r="K85" s="61">
        <f>'Seasonal Factors &amp; Multipliers'!K12*'Calc Com &amp; Cap'!$G$78</f>
        <v>5.7640114799294997E-2</v>
      </c>
      <c r="L85" s="61">
        <f>'Seasonal Factors &amp; Multipliers'!L12*'Calc Com &amp; Cap'!$G$78</f>
        <v>1.133690276007234E-2</v>
      </c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71"/>
      <c r="AB85" s="61"/>
      <c r="AC85" s="61">
        <f>'Seasonal Factors &amp; Multipliers'!I12*'Calc Com &amp; Cap'!$H$78</f>
        <v>0.15515127154469374</v>
      </c>
      <c r="AD85" s="61">
        <f>'Seasonal Factors &amp; Multipliers'!J12*'Calc Com &amp; Cap'!$H$78</f>
        <v>0.32576518607705801</v>
      </c>
      <c r="AE85" s="61">
        <f>'Seasonal Factors &amp; Multipliers'!K12*'Calc Com &amp; Cap'!$H$78</f>
        <v>5.3574222570858351E-2</v>
      </c>
      <c r="AF85" s="61">
        <f>'Seasonal Factors &amp; Multipliers'!L12*'Calc Com &amp; Cap'!$H$78</f>
        <v>1.0537205795775455E-2</v>
      </c>
      <c r="AG85" s="61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61"/>
      <c r="AU85"/>
      <c r="AV85" s="61"/>
      <c r="AW85" s="61">
        <f>'Seasonal Factors &amp; Multipliers'!I12*'Calc Com &amp; Cap'!$I$78</f>
        <v>0.14816443933476239</v>
      </c>
      <c r="AX85" s="61">
        <f>'Seasonal Factors &amp; Multipliers'!J12*'Calc Com &amp; Cap'!$I$78</f>
        <v>0.31109520192354873</v>
      </c>
      <c r="AY85" s="61">
        <f>'Seasonal Factors &amp; Multipliers'!K12*'Calc Com &amp; Cap'!$I$78</f>
        <v>5.1161647410156053E-2</v>
      </c>
      <c r="AZ85" s="61">
        <f>'Seasonal Factors &amp; Multipliers'!L12*'Calc Com &amp; Cap'!$I$78</f>
        <v>1.0062690259269577E-2</v>
      </c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56"/>
      <c r="BO85" s="140"/>
      <c r="BP85" s="71"/>
      <c r="BQ85" s="61">
        <f>'Seasonal Factors &amp; Multipliers'!I12*'Calc Com &amp; Cap'!$J$78</f>
        <v>0.1575317519146342</v>
      </c>
      <c r="BR85" s="61">
        <f>'Seasonal Factors &amp; Multipliers'!J12*'Calc Com &amp; Cap'!$J$78</f>
        <v>0.33076338959125251</v>
      </c>
      <c r="BS85" s="61">
        <f>'Seasonal Factors &amp; Multipliers'!K12*'Calc Com &amp; Cap'!$J$78</f>
        <v>5.4396209937736049E-2</v>
      </c>
      <c r="BT85" s="61">
        <f>'Seasonal Factors &amp; Multipliers'!L12*'Calc Com &amp; Cap'!$J$78</f>
        <v>1.0698877764694128E-2</v>
      </c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56"/>
      <c r="CI85"/>
      <c r="CJ85" s="71"/>
      <c r="CK85" s="61">
        <f>'Seasonal Factors &amp; Multipliers'!I12*'Calc Com &amp; Cap'!$K$78</f>
        <v>0.15774162827869909</v>
      </c>
      <c r="CL85" s="61">
        <f>'Seasonal Factors &amp; Multipliers'!J12*'Calc Com &amp; Cap'!$K$78</f>
        <v>0.33120405895936061</v>
      </c>
      <c r="CM85" s="61">
        <f>'Seasonal Factors &amp; Multipliers'!K12*'Calc Com &amp; Cap'!$K$78</f>
        <v>5.4468680907060557E-2</v>
      </c>
      <c r="CN85" s="61">
        <f>'Seasonal Factors &amp; Multipliers'!L12*'Calc Com &amp; Cap'!$K$78</f>
        <v>1.0713131662956146E-2</v>
      </c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56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6384" s="101" customFormat="1" ht="15">
      <c r="A86" s="56"/>
      <c r="B86" s="94"/>
      <c r="C86" s="56" t="s">
        <v>19</v>
      </c>
      <c r="D86" s="96" t="s">
        <v>56</v>
      </c>
      <c r="E86" s="56"/>
      <c r="F86" s="66" t="s">
        <v>58</v>
      </c>
      <c r="G86" s="71"/>
      <c r="H86" s="61"/>
      <c r="I86" s="61"/>
      <c r="J86" s="61"/>
      <c r="K86" s="61"/>
      <c r="L86" s="61"/>
      <c r="M86" s="61"/>
      <c r="N86" s="61">
        <f>'Seasonal Factors &amp; Multipliers'!N13*'Calc Com &amp; Cap'!$G$78</f>
        <v>5.5642039983343543E-2</v>
      </c>
      <c r="O86" s="61">
        <f>'Seasonal Factors &amp; Multipliers'!O13*'Calc Com &amp; Cap'!$G$78</f>
        <v>5.5642039983343543E-2</v>
      </c>
      <c r="P86" s="61">
        <f>'Seasonal Factors &amp; Multipliers'!P13*'Calc Com &amp; Cap'!$G$78</f>
        <v>7.4189386644458066E-2</v>
      </c>
      <c r="Q86" s="61">
        <f>'Seasonal Factors &amp; Multipliers'!Q13*'Calc Com &amp; Cap'!$G$78</f>
        <v>0.12983142662780162</v>
      </c>
      <c r="R86" s="61">
        <f>'Seasonal Factors &amp; Multipliers'!R13*'Calc Com &amp; Cap'!$G$78</f>
        <v>0.14837877328891613</v>
      </c>
      <c r="S86" s="61">
        <f>'Seasonal Factors &amp; Multipliers'!S13*'Calc Com &amp; Cap'!$G$78</f>
        <v>0.11128407996668709</v>
      </c>
      <c r="T86" s="61">
        <f>'Seasonal Factors &amp; Multipliers'!T13*'Calc Com &amp; Cap'!$G$78</f>
        <v>5.5642039983343543E-2</v>
      </c>
      <c r="U86" s="163">
        <f>'Seasonal Factors &amp; Multipliers'!U13*'Calc Com &amp; Cap'!$G$78</f>
        <v>4.2133316771150071E-3</v>
      </c>
      <c r="V86" s="163">
        <f>'Seasonal Factors &amp; Multipliers'!V13*'Calc Com &amp; Cap'!$G$78</f>
        <v>4.2133316771150071E-3</v>
      </c>
      <c r="W86" s="163">
        <f>'Seasonal Factors &amp; Multipliers'!W13*'Calc Com &amp; Cap'!$G$78</f>
        <v>4.2133316771150071E-3</v>
      </c>
      <c r="X86" s="163">
        <f>'Seasonal Factors &amp; Multipliers'!X13*'Calc Com &amp; Cap'!$G$78</f>
        <v>4.2133316771150071E-3</v>
      </c>
      <c r="Y86" s="163">
        <f>'Seasonal Factors &amp; Multipliers'!Y13*'Calc Com &amp; Cap'!$G$78</f>
        <v>4.2133316771150071E-3</v>
      </c>
      <c r="Z86" s="61"/>
      <c r="AA86" s="71"/>
      <c r="AB86" s="61"/>
      <c r="AC86" s="61"/>
      <c r="AD86" s="61"/>
      <c r="AE86" s="61"/>
      <c r="AF86" s="61"/>
      <c r="AG86" s="61"/>
      <c r="AH86" s="139">
        <f>'Seasonal Factors &amp; Multipliers'!N13*'Calc Com &amp; Cap'!$H$78</f>
        <v>5.1717090514897916E-2</v>
      </c>
      <c r="AI86" s="139">
        <f>'Seasonal Factors &amp; Multipliers'!O13*'Calc Com &amp; Cap'!$H$78</f>
        <v>5.1717090514897916E-2</v>
      </c>
      <c r="AJ86" s="139">
        <f>'Seasonal Factors &amp; Multipliers'!P13*'Calc Com &amp; Cap'!$H$78</f>
        <v>6.8956120686530564E-2</v>
      </c>
      <c r="AK86" s="139">
        <f>'Seasonal Factors &amp; Multipliers'!Q13*'Calc Com &amp; Cap'!$H$78</f>
        <v>0.12067321120142847</v>
      </c>
      <c r="AL86" s="139">
        <f>'Seasonal Factors &amp; Multipliers'!R13*'Calc Com &amp; Cap'!$H$78</f>
        <v>0.13791224137306113</v>
      </c>
      <c r="AM86" s="139">
        <f>'Seasonal Factors &amp; Multipliers'!S13*'Calc Com &amp; Cap'!$H$78</f>
        <v>0.10343418102979583</v>
      </c>
      <c r="AN86" s="139">
        <f>'Seasonal Factors &amp; Multipliers'!T13*'Calc Com &amp; Cap'!$H$78</f>
        <v>5.1717090514897916E-2</v>
      </c>
      <c r="AO86" s="139">
        <f>'Seasonal Factors &amp; Multipliers'!U13*'Calc Com &amp; Cap'!$H$78</f>
        <v>3.916126291916548E-3</v>
      </c>
      <c r="AP86" s="139">
        <f>'Seasonal Factors &amp; Multipliers'!V13*'Calc Com &amp; Cap'!$H$78</f>
        <v>3.916126291916548E-3</v>
      </c>
      <c r="AQ86" s="139">
        <f>'Seasonal Factors &amp; Multipliers'!W13*'Calc Com &amp; Cap'!$H$78</f>
        <v>3.916126291916548E-3</v>
      </c>
      <c r="AR86" s="139">
        <f>'Seasonal Factors &amp; Multipliers'!X13*'Calc Com &amp; Cap'!$H$78</f>
        <v>3.916126291916548E-3</v>
      </c>
      <c r="AS86" s="139">
        <f>'Seasonal Factors &amp; Multipliers'!Y13*'Calc Com &amp; Cap'!$H$78</f>
        <v>3.916126291916548E-3</v>
      </c>
      <c r="AT86" s="61"/>
      <c r="AU86"/>
      <c r="AV86" s="61"/>
      <c r="AW86" s="61"/>
      <c r="AX86" s="61"/>
      <c r="AY86" s="61"/>
      <c r="AZ86" s="61"/>
      <c r="BA86" s="61"/>
      <c r="BB86" s="139">
        <f>'Seasonal Factors &amp; Multipliers'!N13*'Calc Com &amp; Cap'!$I$78</f>
        <v>4.9388146444920795E-2</v>
      </c>
      <c r="BC86" s="139">
        <f>'Seasonal Factors &amp; Multipliers'!O13*'Calc Com &amp; Cap'!$I$78</f>
        <v>4.9388146444920795E-2</v>
      </c>
      <c r="BD86" s="139">
        <f>'Seasonal Factors &amp; Multipliers'!P13*'Calc Com &amp; Cap'!$I$78</f>
        <v>6.5850861926561061E-2</v>
      </c>
      <c r="BE86" s="139">
        <f>'Seasonal Factors &amp; Multipliers'!Q13*'Calc Com &amp; Cap'!$I$78</f>
        <v>0.11523900837148186</v>
      </c>
      <c r="BF86" s="139">
        <f>'Seasonal Factors &amp; Multipliers'!R13*'Calc Com &amp; Cap'!$I$78</f>
        <v>0.13170172385312212</v>
      </c>
      <c r="BG86" s="139">
        <f>'Seasonal Factors &amp; Multipliers'!S13*'Calc Com &amp; Cap'!$I$78</f>
        <v>9.8776292889841591E-2</v>
      </c>
      <c r="BH86" s="139">
        <f>'Seasonal Factors &amp; Multipliers'!T13*'Calc Com &amp; Cap'!$I$78</f>
        <v>4.9388146444920795E-2</v>
      </c>
      <c r="BI86" s="139">
        <f>'Seasonal Factors &amp; Multipliers'!U13*'Calc Com &amp; Cap'!$I$78</f>
        <v>3.7397737745178124E-3</v>
      </c>
      <c r="BJ86" s="139">
        <f>'Seasonal Factors &amp; Multipliers'!V13*'Calc Com &amp; Cap'!$I$78</f>
        <v>3.7397737745178124E-3</v>
      </c>
      <c r="BK86" s="139">
        <f>'Seasonal Factors &amp; Multipliers'!W13*'Calc Com &amp; Cap'!$I$78</f>
        <v>3.7397737745178124E-3</v>
      </c>
      <c r="BL86" s="139">
        <f>'Seasonal Factors &amp; Multipliers'!X13*'Calc Com &amp; Cap'!$I$78</f>
        <v>3.7397737745178124E-3</v>
      </c>
      <c r="BM86" s="139">
        <f>'Seasonal Factors &amp; Multipliers'!Y13*'Calc Com &amp; Cap'!$I$78</f>
        <v>3.7397737745178124E-3</v>
      </c>
      <c r="BN86" s="56"/>
      <c r="BO86" s="140"/>
      <c r="BP86" s="71"/>
      <c r="BQ86" s="61"/>
      <c r="BR86" s="61"/>
      <c r="BS86" s="61"/>
      <c r="BT86" s="61"/>
      <c r="BU86" s="61"/>
      <c r="BV86" s="139">
        <f>'Seasonal Factors &amp; Multipliers'!N13*'Calc Com &amp; Cap'!$J$78</f>
        <v>5.2510583971544733E-2</v>
      </c>
      <c r="BW86" s="139">
        <f>'Seasonal Factors &amp; Multipliers'!O13*'Calc Com &amp; Cap'!$J$78</f>
        <v>5.2510583971544733E-2</v>
      </c>
      <c r="BX86" s="139">
        <f>'Seasonal Factors &amp; Multipliers'!P13*'Calc Com &amp; Cap'!$J$78</f>
        <v>7.0014111962059658E-2</v>
      </c>
      <c r="BY86" s="139">
        <f>'Seasonal Factors &amp; Multipliers'!Q13*'Calc Com &amp; Cap'!$J$78</f>
        <v>0.12252469593360439</v>
      </c>
      <c r="BZ86" s="139">
        <f>'Seasonal Factors &amp; Multipliers'!R13*'Calc Com &amp; Cap'!$J$78</f>
        <v>0.14002822392411932</v>
      </c>
      <c r="CA86" s="139">
        <f>'Seasonal Factors &amp; Multipliers'!S13*'Calc Com &amp; Cap'!$J$78</f>
        <v>0.10502116794308947</v>
      </c>
      <c r="CB86" s="139">
        <f>'Seasonal Factors &amp; Multipliers'!T13*'Calc Com &amp; Cap'!$J$78</f>
        <v>5.2510583971544733E-2</v>
      </c>
      <c r="CC86" s="139">
        <f>'Seasonal Factors &amp; Multipliers'!U13*'Calc Com &amp; Cap'!$J$78</f>
        <v>3.9762112765338326E-3</v>
      </c>
      <c r="CD86" s="139">
        <f>'Seasonal Factors &amp; Multipliers'!V13*'Calc Com &amp; Cap'!$J$78</f>
        <v>3.9762112765338326E-3</v>
      </c>
      <c r="CE86" s="139">
        <f>'Seasonal Factors &amp; Multipliers'!W13*'Calc Com &amp; Cap'!$J$78</f>
        <v>3.9762112765338326E-3</v>
      </c>
      <c r="CF86" s="139">
        <f>'Seasonal Factors &amp; Multipliers'!X13*'Calc Com &amp; Cap'!$J$78</f>
        <v>3.9762112765338326E-3</v>
      </c>
      <c r="CG86" s="139">
        <f>'Seasonal Factors &amp; Multipliers'!Y13*'Calc Com &amp; Cap'!$J$78</f>
        <v>3.9762112765338326E-3</v>
      </c>
      <c r="CH86" s="56"/>
      <c r="CI86"/>
      <c r="CJ86" s="71"/>
      <c r="CK86" s="61"/>
      <c r="CL86" s="61"/>
      <c r="CM86" s="61"/>
      <c r="CN86" s="61"/>
      <c r="CO86" s="61"/>
      <c r="CP86" s="139">
        <f>'Seasonal Factors &amp; Multipliers'!N13*'Calc Com &amp; Cap'!$K$78</f>
        <v>5.2580542759566362E-2</v>
      </c>
      <c r="CQ86" s="139">
        <f>'Seasonal Factors &amp; Multipliers'!O13*'Calc Com &amp; Cap'!$K$78</f>
        <v>5.2580542759566362E-2</v>
      </c>
      <c r="CR86" s="139">
        <f>'Seasonal Factors &amp; Multipliers'!P13*'Calc Com &amp; Cap'!$K$78</f>
        <v>7.0107390346088497E-2</v>
      </c>
      <c r="CS86" s="139">
        <f>'Seasonal Factors &amp; Multipliers'!Q13*'Calc Com &amp; Cap'!$K$78</f>
        <v>0.12268793310565486</v>
      </c>
      <c r="CT86" s="139">
        <f>'Seasonal Factors &amp; Multipliers'!R13*'Calc Com &amp; Cap'!$K$78</f>
        <v>0.14021478069217699</v>
      </c>
      <c r="CU86" s="139">
        <f>'Seasonal Factors &amp; Multipliers'!S13*'Calc Com &amp; Cap'!$K$78</f>
        <v>0.10516108551913272</v>
      </c>
      <c r="CV86" s="139">
        <f>'Seasonal Factors &amp; Multipliers'!T13*'Calc Com &amp; Cap'!$K$78</f>
        <v>5.2580542759566362E-2</v>
      </c>
      <c r="CW86" s="139">
        <f>'Seasonal Factors &amp; Multipliers'!U13*'Calc Com &amp; Cap'!$K$78</f>
        <v>3.9815087023246975E-3</v>
      </c>
      <c r="CX86" s="139">
        <f>'Seasonal Factors &amp; Multipliers'!V13*'Calc Com &amp; Cap'!$K$78</f>
        <v>3.9815087023246975E-3</v>
      </c>
      <c r="CY86" s="139">
        <f>'Seasonal Factors &amp; Multipliers'!W13*'Calc Com &amp; Cap'!$K$78</f>
        <v>3.9815087023246975E-3</v>
      </c>
      <c r="CZ86" s="139">
        <f>'Seasonal Factors &amp; Multipliers'!X13*'Calc Com &amp; Cap'!$K$78</f>
        <v>3.9815087023246975E-3</v>
      </c>
      <c r="DA86" s="139">
        <f>'Seasonal Factors &amp; Multipliers'!Y13*'Calc Com &amp; Cap'!$K$78</f>
        <v>3.9815087023246975E-3</v>
      </c>
      <c r="DB86" s="5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 s="101" customFormat="1" ht="15">
      <c r="A87" s="56"/>
      <c r="B87" s="94"/>
      <c r="C87" s="56" t="s">
        <v>20</v>
      </c>
      <c r="D87" s="96" t="s">
        <v>56</v>
      </c>
      <c r="E87" s="56"/>
      <c r="F87" s="66" t="s">
        <v>58</v>
      </c>
      <c r="G87" s="71"/>
      <c r="H87" s="61"/>
      <c r="I87" s="61"/>
      <c r="J87" s="61"/>
      <c r="K87" s="61"/>
      <c r="L87" s="61"/>
      <c r="M87" s="61"/>
      <c r="N87" s="102">
        <f>'Seasonal Factors &amp; Multipliers'!N14*'Calc Com &amp; Cap'!$G$78</f>
        <v>2.7799301787150561E-3</v>
      </c>
      <c r="O87" s="102">
        <f>'Seasonal Factors &amp; Multipliers'!O14*'Calc Com &amp; Cap'!$G$78</f>
        <v>2.7799301787150561E-3</v>
      </c>
      <c r="P87" s="102">
        <f>'Seasonal Factors &amp; Multipliers'!P14*'Calc Com &amp; Cap'!$G$78</f>
        <v>4.9517506308361936E-3</v>
      </c>
      <c r="Q87" s="102">
        <f>'Seasonal Factors &amp; Multipliers'!Q14*'Calc Com &amp; Cap'!$G$78</f>
        <v>8.6438453994421276E-3</v>
      </c>
      <c r="R87" s="102">
        <f>'Seasonal Factors &amp; Multipliers'!R14*'Calc Com &amp; Cap'!$G$78</f>
        <v>9.9035012616723872E-3</v>
      </c>
      <c r="S87" s="102">
        <f>'Seasonal Factors &amp; Multipliers'!S14*'Calc Com &amp; Cap'!$G$78</f>
        <v>7.4276259462542913E-3</v>
      </c>
      <c r="T87" s="102">
        <f>'Seasonal Factors &amp; Multipliers'!T14*'Calc Com &amp; Cap'!$G$78</f>
        <v>2.7799301787150561E-3</v>
      </c>
      <c r="U87" s="102">
        <f>'Seasonal Factors &amp; Multipliers'!U14*'Calc Com &amp; Cap'!$G$78</f>
        <v>2.1718204521211377E-4</v>
      </c>
      <c r="V87" s="102">
        <f>'Seasonal Factors &amp; Multipliers'!V14*'Calc Com &amp; Cap'!$G$78</f>
        <v>2.1718204521211377E-4</v>
      </c>
      <c r="W87" s="102">
        <f>'Seasonal Factors &amp; Multipliers'!W14*'Calc Com &amp; Cap'!$G$78</f>
        <v>2.1718204521211377E-4</v>
      </c>
      <c r="X87" s="102">
        <f>'Seasonal Factors &amp; Multipliers'!X14*'Calc Com &amp; Cap'!$G$78</f>
        <v>2.1718204521211377E-4</v>
      </c>
      <c r="Y87" s="102">
        <f>'Seasonal Factors &amp; Multipliers'!Y14*'Calc Com &amp; Cap'!$G$78</f>
        <v>2.1718204521211377E-4</v>
      </c>
      <c r="Z87" s="61"/>
      <c r="AA87" s="71"/>
      <c r="AB87" s="61"/>
      <c r="AC87" s="61"/>
      <c r="AD87" s="61"/>
      <c r="AE87" s="61"/>
      <c r="AF87" s="61"/>
      <c r="AG87" s="61"/>
      <c r="AH87" s="139">
        <f>'Seasonal Factors &amp; Multipliers'!N14*'Calc Com &amp; Cap'!$H$78</f>
        <v>2.5838359039449393E-3</v>
      </c>
      <c r="AI87" s="139">
        <f>'Seasonal Factors &amp; Multipliers'!O14*'Calc Com &amp; Cap'!$H$78</f>
        <v>2.5838359039449393E-3</v>
      </c>
      <c r="AJ87" s="139">
        <f>'Seasonal Factors &amp; Multipliers'!P14*'Calc Com &amp; Cap'!$H$78</f>
        <v>4.6024577039019228E-3</v>
      </c>
      <c r="AK87" s="139">
        <f>'Seasonal Factors &amp; Multipliers'!Q14*'Calc Com &amp; Cap'!$H$78</f>
        <v>8.0341147638287955E-3</v>
      </c>
      <c r="AL87" s="139">
        <f>'Seasonal Factors &amp; Multipliers'!R14*'Calc Com &amp; Cap'!$H$78</f>
        <v>9.2049154078038455E-3</v>
      </c>
      <c r="AM87" s="139">
        <f>'Seasonal Factors &amp; Multipliers'!S14*'Calc Com &amp; Cap'!$H$78</f>
        <v>6.9036865558528846E-3</v>
      </c>
      <c r="AN87" s="139">
        <f>'Seasonal Factors &amp; Multipliers'!T14*'Calc Com &amp; Cap'!$H$78</f>
        <v>2.5838359039449393E-3</v>
      </c>
      <c r="AO87" s="139">
        <f>'Seasonal Factors &amp; Multipliers'!U14*'Calc Com &amp; Cap'!$H$78</f>
        <v>2.0186217999569836E-4</v>
      </c>
      <c r="AP87" s="139">
        <f>'Seasonal Factors &amp; Multipliers'!V14*'Calc Com &amp; Cap'!$H$78</f>
        <v>2.0186217999569836E-4</v>
      </c>
      <c r="AQ87" s="139">
        <f>'Seasonal Factors &amp; Multipliers'!W14*'Calc Com &amp; Cap'!$H$78</f>
        <v>2.0186217999569836E-4</v>
      </c>
      <c r="AR87" s="139">
        <f>'Seasonal Factors &amp; Multipliers'!X14*'Calc Com &amp; Cap'!$H$78</f>
        <v>2.0186217999569836E-4</v>
      </c>
      <c r="AS87" s="139">
        <f>'Seasonal Factors &amp; Multipliers'!Y14*'Calc Com &amp; Cap'!$H$78</f>
        <v>2.0186217999569836E-4</v>
      </c>
      <c r="AT87" s="102"/>
      <c r="AU87"/>
      <c r="AV87" s="61"/>
      <c r="AW87" s="61"/>
      <c r="AX87" s="61"/>
      <c r="AY87" s="61"/>
      <c r="AZ87" s="61"/>
      <c r="BA87" s="61"/>
      <c r="BB87" s="139">
        <f>'Seasonal Factors &amp; Multipliers'!N14*'Calc Com &amp; Cap'!$I$78</f>
        <v>2.467479603805567E-3</v>
      </c>
      <c r="BC87" s="139">
        <f>'Seasonal Factors &amp; Multipliers'!O14*'Calc Com &amp; Cap'!$I$78</f>
        <v>2.467479603805567E-3</v>
      </c>
      <c r="BD87" s="139">
        <f>'Seasonal Factors &amp; Multipliers'!P14*'Calc Com &amp; Cap'!$I$78</f>
        <v>4.3951980442786661E-3</v>
      </c>
      <c r="BE87" s="139">
        <f>'Seasonal Factors &amp; Multipliers'!Q14*'Calc Com &amp; Cap'!$I$78</f>
        <v>7.6723193930829346E-3</v>
      </c>
      <c r="BF87" s="139">
        <f>'Seasonal Factors &amp; Multipliers'!R14*'Calc Com &amp; Cap'!$I$78</f>
        <v>8.7903960885573323E-3</v>
      </c>
      <c r="BG87" s="139">
        <f>'Seasonal Factors &amp; Multipliers'!S14*'Calc Com &amp; Cap'!$I$78</f>
        <v>6.5927970664179988E-3</v>
      </c>
      <c r="BH87" s="139">
        <f>'Seasonal Factors &amp; Multipliers'!T14*'Calc Com &amp; Cap'!$I$78</f>
        <v>2.467479603805567E-3</v>
      </c>
      <c r="BI87" s="139">
        <f>'Seasonal Factors &amp; Multipliers'!U14*'Calc Com &amp; Cap'!$I$78</f>
        <v>1.9277184404730991E-4</v>
      </c>
      <c r="BJ87" s="139">
        <f>'Seasonal Factors &amp; Multipliers'!V14*'Calc Com &amp; Cap'!$I$78</f>
        <v>1.9277184404730991E-4</v>
      </c>
      <c r="BK87" s="139">
        <f>'Seasonal Factors &amp; Multipliers'!W14*'Calc Com &amp; Cap'!$I$78</f>
        <v>1.9277184404730991E-4</v>
      </c>
      <c r="BL87" s="139">
        <f>'Seasonal Factors &amp; Multipliers'!X14*'Calc Com &amp; Cap'!$I$78</f>
        <v>1.9277184404730991E-4</v>
      </c>
      <c r="BM87" s="139">
        <f>'Seasonal Factors &amp; Multipliers'!Y14*'Calc Com &amp; Cap'!$I$78</f>
        <v>1.9277184404730991E-4</v>
      </c>
      <c r="BN87" s="56"/>
      <c r="BO87" s="140"/>
      <c r="BP87" s="71"/>
      <c r="BQ87" s="61"/>
      <c r="BR87" s="61"/>
      <c r="BS87" s="61"/>
      <c r="BT87" s="61"/>
      <c r="BU87" s="61"/>
      <c r="BV87" s="139">
        <f>'Seasonal Factors &amp; Multipliers'!N14*'Calc Com &amp; Cap'!$J$78</f>
        <v>2.6234796051357247E-3</v>
      </c>
      <c r="BW87" s="139">
        <f>'Seasonal Factors &amp; Multipliers'!O14*'Calc Com &amp; Cap'!$J$78</f>
        <v>2.6234796051357247E-3</v>
      </c>
      <c r="BX87" s="139">
        <f>'Seasonal Factors &amp; Multipliers'!P14*'Calc Com &amp; Cap'!$J$78</f>
        <v>4.6730730466480099E-3</v>
      </c>
      <c r="BY87" s="139">
        <f>'Seasonal Factors &amp; Multipliers'!Q14*'Calc Com &amp; Cap'!$J$78</f>
        <v>8.1573818972188947E-3</v>
      </c>
      <c r="BZ87" s="139">
        <f>'Seasonal Factors &amp; Multipliers'!R14*'Calc Com &amp; Cap'!$J$78</f>
        <v>9.3461460932960198E-3</v>
      </c>
      <c r="CA87" s="139">
        <f>'Seasonal Factors &amp; Multipliers'!S14*'Calc Com &amp; Cap'!$J$78</f>
        <v>7.0096095699720149E-3</v>
      </c>
      <c r="CB87" s="139">
        <f>'Seasonal Factors &amp; Multipliers'!T14*'Calc Com &amp; Cap'!$J$78</f>
        <v>2.6234796051357247E-3</v>
      </c>
      <c r="CC87" s="139">
        <f>'Seasonal Factors &amp; Multipliers'!U14*'Calc Com &amp; Cap'!$J$78</f>
        <v>2.0495934415122848E-4</v>
      </c>
      <c r="CD87" s="139">
        <f>'Seasonal Factors &amp; Multipliers'!V14*'Calc Com &amp; Cap'!$J$78</f>
        <v>2.0495934415122848E-4</v>
      </c>
      <c r="CE87" s="139">
        <f>'Seasonal Factors &amp; Multipliers'!W14*'Calc Com &amp; Cap'!$J$78</f>
        <v>2.0495934415122848E-4</v>
      </c>
      <c r="CF87" s="139">
        <f>'Seasonal Factors &amp; Multipliers'!X14*'Calc Com &amp; Cap'!$J$78</f>
        <v>2.0495934415122848E-4</v>
      </c>
      <c r="CG87" s="139">
        <f>'Seasonal Factors &amp; Multipliers'!Y14*'Calc Com &amp; Cap'!$J$78</f>
        <v>2.0495934415122848E-4</v>
      </c>
      <c r="CH87" s="56"/>
      <c r="CI87"/>
      <c r="CJ87" s="71"/>
      <c r="CK87" s="61"/>
      <c r="CL87" s="61"/>
      <c r="CM87" s="61"/>
      <c r="CN87" s="61"/>
      <c r="CO87" s="61"/>
      <c r="CP87" s="139">
        <f>'Seasonal Factors &amp; Multipliers'!N14*'Calc Com &amp; Cap'!$K$78</f>
        <v>2.626974813904955E-3</v>
      </c>
      <c r="CQ87" s="139">
        <f>'Seasonal Factors &amp; Multipliers'!O14*'Calc Com &amp; Cap'!$K$78</f>
        <v>2.626974813904955E-3</v>
      </c>
      <c r="CR87" s="139">
        <f>'Seasonal Factors &amp; Multipliers'!P14*'Calc Com &amp; Cap'!$K$78</f>
        <v>4.6792988872682018E-3</v>
      </c>
      <c r="CS87" s="139">
        <f>'Seasonal Factors &amp; Multipliers'!Q14*'Calc Com &amp; Cap'!$K$78</f>
        <v>8.1682498119857207E-3</v>
      </c>
      <c r="CT87" s="139">
        <f>'Seasonal Factors &amp; Multipliers'!R14*'Calc Com &amp; Cap'!$K$78</f>
        <v>9.3585977745364035E-3</v>
      </c>
      <c r="CU87" s="139">
        <f>'Seasonal Factors &amp; Multipliers'!S14*'Calc Com &amp; Cap'!$K$78</f>
        <v>7.0189483309023018E-3</v>
      </c>
      <c r="CV87" s="139">
        <f>'Seasonal Factors &amp; Multipliers'!T14*'Calc Com &amp; Cap'!$K$78</f>
        <v>2.626974813904955E-3</v>
      </c>
      <c r="CW87" s="139">
        <f>'Seasonal Factors &amp; Multipliers'!U14*'Calc Com &amp; Cap'!$K$78</f>
        <v>2.0523240733632463E-4</v>
      </c>
      <c r="CX87" s="139">
        <f>'Seasonal Factors &amp; Multipliers'!V14*'Calc Com &amp; Cap'!$K$78</f>
        <v>2.0523240733632463E-4</v>
      </c>
      <c r="CY87" s="139">
        <f>'Seasonal Factors &amp; Multipliers'!W14*'Calc Com &amp; Cap'!$K$78</f>
        <v>2.0523240733632463E-4</v>
      </c>
      <c r="CZ87" s="139">
        <f>'Seasonal Factors &amp; Multipliers'!X14*'Calc Com &amp; Cap'!$K$78</f>
        <v>2.0523240733632463E-4</v>
      </c>
      <c r="DA87" s="139">
        <f>'Seasonal Factors &amp; Multipliers'!Y14*'Calc Com &amp; Cap'!$K$78</f>
        <v>2.0523240733632463E-4</v>
      </c>
      <c r="DB87" s="56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 s="101" customFormat="1" ht="15">
      <c r="A88" s="56"/>
      <c r="B88" s="94"/>
      <c r="C88" s="56" t="s">
        <v>21</v>
      </c>
      <c r="D88" s="96" t="s">
        <v>56</v>
      </c>
      <c r="E88" s="56"/>
      <c r="F88" s="66" t="s">
        <v>58</v>
      </c>
      <c r="G88" s="71"/>
      <c r="H88" s="61"/>
      <c r="I88" s="61"/>
      <c r="J88" s="61"/>
      <c r="K88" s="61"/>
      <c r="L88" s="61"/>
      <c r="M88" s="61"/>
      <c r="N88" s="102">
        <f>'Seasonal Factors &amp; Multipliers'!N15*'Calc Com &amp; Cap'!$G$78</f>
        <v>2.7799301787150561E-3</v>
      </c>
      <c r="O88" s="102">
        <f>'Seasonal Factors &amp; Multipliers'!O15*'Calc Com &amp; Cap'!$G$78</f>
        <v>2.7799301787150561E-3</v>
      </c>
      <c r="P88" s="102">
        <f>'Seasonal Factors &amp; Multipliers'!P15*'Calc Com &amp; Cap'!$G$78</f>
        <v>4.9517506308361936E-3</v>
      </c>
      <c r="Q88" s="102">
        <f>'Seasonal Factors &amp; Multipliers'!Q15*'Calc Com &amp; Cap'!$G$78</f>
        <v>8.6438453994421276E-3</v>
      </c>
      <c r="R88" s="102">
        <f>'Seasonal Factors &amp; Multipliers'!R15*'Calc Com &amp; Cap'!$G$78</f>
        <v>9.9035012616723872E-3</v>
      </c>
      <c r="S88" s="102">
        <f>'Seasonal Factors &amp; Multipliers'!S15*'Calc Com &amp; Cap'!$G$78</f>
        <v>7.4276259462542913E-3</v>
      </c>
      <c r="T88" s="102">
        <f>'Seasonal Factors &amp; Multipliers'!T15*'Calc Com &amp; Cap'!$G$78</f>
        <v>2.7799301787150561E-3</v>
      </c>
      <c r="U88" s="102">
        <f>'Seasonal Factors &amp; Multipliers'!U15*'Calc Com &amp; Cap'!$G$78</f>
        <v>2.1718204521211377E-4</v>
      </c>
      <c r="V88" s="102">
        <f>'Seasonal Factors &amp; Multipliers'!V15*'Calc Com &amp; Cap'!$G$78</f>
        <v>2.1718204521211377E-4</v>
      </c>
      <c r="W88" s="102">
        <f>'Seasonal Factors &amp; Multipliers'!W15*'Calc Com &amp; Cap'!$G$78</f>
        <v>2.1718204521211377E-4</v>
      </c>
      <c r="X88" s="102">
        <f>'Seasonal Factors &amp; Multipliers'!X15*'Calc Com &amp; Cap'!$G$78</f>
        <v>2.1718204521211377E-4</v>
      </c>
      <c r="Y88" s="102">
        <f>'Seasonal Factors &amp; Multipliers'!Y15*'Calc Com &amp; Cap'!$G$78</f>
        <v>2.1718204521211377E-4</v>
      </c>
      <c r="Z88" s="61"/>
      <c r="AA88" s="71"/>
      <c r="AB88" s="61"/>
      <c r="AC88" s="61"/>
      <c r="AD88" s="61"/>
      <c r="AE88" s="61"/>
      <c r="AF88" s="61"/>
      <c r="AG88" s="61"/>
      <c r="AH88" s="139">
        <f>'Seasonal Factors &amp; Multipliers'!N15*'Calc Com &amp; Cap'!$H$78</f>
        <v>2.5838359039449393E-3</v>
      </c>
      <c r="AI88" s="139">
        <f>'Seasonal Factors &amp; Multipliers'!O15*'Calc Com &amp; Cap'!$H$78</f>
        <v>2.5838359039449393E-3</v>
      </c>
      <c r="AJ88" s="139">
        <f>'Seasonal Factors &amp; Multipliers'!P15*'Calc Com &amp; Cap'!$H$78</f>
        <v>4.6024577039019228E-3</v>
      </c>
      <c r="AK88" s="139">
        <f>'Seasonal Factors &amp; Multipliers'!Q15*'Calc Com &amp; Cap'!$H$78</f>
        <v>8.0341147638287955E-3</v>
      </c>
      <c r="AL88" s="139">
        <f>'Seasonal Factors &amp; Multipliers'!R15*'Calc Com &amp; Cap'!$H$78</f>
        <v>9.2049154078038455E-3</v>
      </c>
      <c r="AM88" s="139">
        <f>'Seasonal Factors &amp; Multipliers'!S15*'Calc Com &amp; Cap'!$H$78</f>
        <v>6.9036865558528846E-3</v>
      </c>
      <c r="AN88" s="139">
        <f>'Seasonal Factors &amp; Multipliers'!T15*'Calc Com &amp; Cap'!$H$78</f>
        <v>2.5838359039449393E-3</v>
      </c>
      <c r="AO88" s="139">
        <f>'Seasonal Factors &amp; Multipliers'!U15*'Calc Com &amp; Cap'!$H$78</f>
        <v>2.0186217999569836E-4</v>
      </c>
      <c r="AP88" s="139">
        <f>'Seasonal Factors &amp; Multipliers'!V15*'Calc Com &amp; Cap'!$H$78</f>
        <v>2.0186217999569836E-4</v>
      </c>
      <c r="AQ88" s="139">
        <f>'Seasonal Factors &amp; Multipliers'!W15*'Calc Com &amp; Cap'!$H$78</f>
        <v>2.0186217999569836E-4</v>
      </c>
      <c r="AR88" s="139">
        <f>'Seasonal Factors &amp; Multipliers'!X15*'Calc Com &amp; Cap'!$H$78</f>
        <v>2.0186217999569836E-4</v>
      </c>
      <c r="AS88" s="139">
        <f>'Seasonal Factors &amp; Multipliers'!Y15*'Calc Com &amp; Cap'!$H$78</f>
        <v>2.0186217999569836E-4</v>
      </c>
      <c r="AT88" s="102"/>
      <c r="AU88"/>
      <c r="AV88" s="61"/>
      <c r="AW88" s="61"/>
      <c r="AX88" s="61"/>
      <c r="AY88" s="61"/>
      <c r="AZ88" s="61"/>
      <c r="BA88" s="61"/>
      <c r="BB88" s="139">
        <f>'Seasonal Factors &amp; Multipliers'!N15*'Calc Com &amp; Cap'!$I$78</f>
        <v>2.467479603805567E-3</v>
      </c>
      <c r="BC88" s="139">
        <f>'Seasonal Factors &amp; Multipliers'!O15*'Calc Com &amp; Cap'!$I$78</f>
        <v>2.467479603805567E-3</v>
      </c>
      <c r="BD88" s="139">
        <f>'Seasonal Factors &amp; Multipliers'!P15*'Calc Com &amp; Cap'!$I$78</f>
        <v>4.3951980442786661E-3</v>
      </c>
      <c r="BE88" s="139">
        <f>'Seasonal Factors &amp; Multipliers'!Q15*'Calc Com &amp; Cap'!$I$78</f>
        <v>7.6723193930829346E-3</v>
      </c>
      <c r="BF88" s="139">
        <f>'Seasonal Factors &amp; Multipliers'!R15*'Calc Com &amp; Cap'!$I$78</f>
        <v>8.7903960885573323E-3</v>
      </c>
      <c r="BG88" s="139">
        <f>'Seasonal Factors &amp; Multipliers'!S15*'Calc Com &amp; Cap'!$I$78</f>
        <v>6.5927970664179988E-3</v>
      </c>
      <c r="BH88" s="139">
        <f>'Seasonal Factors &amp; Multipliers'!T15*'Calc Com &amp; Cap'!$I$78</f>
        <v>2.467479603805567E-3</v>
      </c>
      <c r="BI88" s="139">
        <f>'Seasonal Factors &amp; Multipliers'!U15*'Calc Com &amp; Cap'!$I$78</f>
        <v>1.9277184404730991E-4</v>
      </c>
      <c r="BJ88" s="139">
        <f>'Seasonal Factors &amp; Multipliers'!V15*'Calc Com &amp; Cap'!$I$78</f>
        <v>1.9277184404730991E-4</v>
      </c>
      <c r="BK88" s="139">
        <f>'Seasonal Factors &amp; Multipliers'!W15*'Calc Com &amp; Cap'!$I$78</f>
        <v>1.9277184404730991E-4</v>
      </c>
      <c r="BL88" s="139">
        <f>'Seasonal Factors &amp; Multipliers'!X15*'Calc Com &amp; Cap'!$I$78</f>
        <v>1.9277184404730991E-4</v>
      </c>
      <c r="BM88" s="139">
        <f>'Seasonal Factors &amp; Multipliers'!Y15*'Calc Com &amp; Cap'!$I$78</f>
        <v>1.9277184404730991E-4</v>
      </c>
      <c r="BN88" s="56"/>
      <c r="BO88" s="140"/>
      <c r="BP88" s="71"/>
      <c r="BQ88" s="61"/>
      <c r="BR88" s="61"/>
      <c r="BS88" s="61"/>
      <c r="BT88" s="61"/>
      <c r="BU88" s="61"/>
      <c r="BV88" s="139">
        <f>'Seasonal Factors &amp; Multipliers'!N15*'Calc Com &amp; Cap'!$J$78</f>
        <v>2.6234796051357247E-3</v>
      </c>
      <c r="BW88" s="139">
        <f>'Seasonal Factors &amp; Multipliers'!O15*'Calc Com &amp; Cap'!$J$78</f>
        <v>2.6234796051357247E-3</v>
      </c>
      <c r="BX88" s="139">
        <f>'Seasonal Factors &amp; Multipliers'!P15*'Calc Com &amp; Cap'!$J$78</f>
        <v>4.6730730466480099E-3</v>
      </c>
      <c r="BY88" s="139">
        <f>'Seasonal Factors &amp; Multipliers'!Q15*'Calc Com &amp; Cap'!$J$78</f>
        <v>8.1573818972188947E-3</v>
      </c>
      <c r="BZ88" s="139">
        <f>'Seasonal Factors &amp; Multipliers'!R15*'Calc Com &amp; Cap'!$J$78</f>
        <v>9.3461460932960198E-3</v>
      </c>
      <c r="CA88" s="139">
        <f>'Seasonal Factors &amp; Multipliers'!S15*'Calc Com &amp; Cap'!$J$78</f>
        <v>7.0096095699720149E-3</v>
      </c>
      <c r="CB88" s="139">
        <f>'Seasonal Factors &amp; Multipliers'!T15*'Calc Com &amp; Cap'!$J$78</f>
        <v>2.6234796051357247E-3</v>
      </c>
      <c r="CC88" s="139">
        <f>'Seasonal Factors &amp; Multipliers'!U15*'Calc Com &amp; Cap'!$J$78</f>
        <v>2.0495934415122848E-4</v>
      </c>
      <c r="CD88" s="139">
        <f>'Seasonal Factors &amp; Multipliers'!V15*'Calc Com &amp; Cap'!$J$78</f>
        <v>2.0495934415122848E-4</v>
      </c>
      <c r="CE88" s="139">
        <f>'Seasonal Factors &amp; Multipliers'!W15*'Calc Com &amp; Cap'!$J$78</f>
        <v>2.0495934415122848E-4</v>
      </c>
      <c r="CF88" s="139">
        <f>'Seasonal Factors &amp; Multipliers'!X15*'Calc Com &amp; Cap'!$J$78</f>
        <v>2.0495934415122848E-4</v>
      </c>
      <c r="CG88" s="139">
        <f>'Seasonal Factors &amp; Multipliers'!Y15*'Calc Com &amp; Cap'!$J$78</f>
        <v>2.0495934415122848E-4</v>
      </c>
      <c r="CH88" s="56"/>
      <c r="CI88"/>
      <c r="CJ88" s="71"/>
      <c r="CK88" s="61"/>
      <c r="CL88" s="61"/>
      <c r="CM88" s="61"/>
      <c r="CN88" s="61"/>
      <c r="CO88" s="61"/>
      <c r="CP88" s="139">
        <f>'Seasonal Factors &amp; Multipliers'!N15*'Calc Com &amp; Cap'!$K$78</f>
        <v>2.626974813904955E-3</v>
      </c>
      <c r="CQ88" s="139">
        <f>'Seasonal Factors &amp; Multipliers'!O15*'Calc Com &amp; Cap'!$K$78</f>
        <v>2.626974813904955E-3</v>
      </c>
      <c r="CR88" s="139">
        <f>'Seasonal Factors &amp; Multipliers'!P15*'Calc Com &amp; Cap'!$K$78</f>
        <v>4.6792988872682018E-3</v>
      </c>
      <c r="CS88" s="139">
        <f>'Seasonal Factors &amp; Multipliers'!Q15*'Calc Com &amp; Cap'!$K$78</f>
        <v>8.1682498119857207E-3</v>
      </c>
      <c r="CT88" s="139">
        <f>'Seasonal Factors &amp; Multipliers'!R15*'Calc Com &amp; Cap'!$K$78</f>
        <v>9.3585977745364035E-3</v>
      </c>
      <c r="CU88" s="139">
        <f>'Seasonal Factors &amp; Multipliers'!S15*'Calc Com &amp; Cap'!$K$78</f>
        <v>7.0189483309023018E-3</v>
      </c>
      <c r="CV88" s="139">
        <f>'Seasonal Factors &amp; Multipliers'!T15*'Calc Com &amp; Cap'!$K$78</f>
        <v>2.626974813904955E-3</v>
      </c>
      <c r="CW88" s="139">
        <f>'Seasonal Factors &amp; Multipliers'!U15*'Calc Com &amp; Cap'!$K$78</f>
        <v>2.0523240733632463E-4</v>
      </c>
      <c r="CX88" s="139">
        <f>'Seasonal Factors &amp; Multipliers'!V15*'Calc Com &amp; Cap'!$K$78</f>
        <v>2.0523240733632463E-4</v>
      </c>
      <c r="CY88" s="139">
        <f>'Seasonal Factors &amp; Multipliers'!W15*'Calc Com &amp; Cap'!$K$78</f>
        <v>2.0523240733632463E-4</v>
      </c>
      <c r="CZ88" s="139">
        <f>'Seasonal Factors &amp; Multipliers'!X15*'Calc Com &amp; Cap'!$K$78</f>
        <v>2.0523240733632463E-4</v>
      </c>
      <c r="DA88" s="139">
        <f>'Seasonal Factors &amp; Multipliers'!Y15*'Calc Com &amp; Cap'!$K$78</f>
        <v>2.0523240733632463E-4</v>
      </c>
      <c r="DB88" s="56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6384" s="101" customFormat="1" ht="15">
      <c r="A89" s="56"/>
      <c r="B89" s="94"/>
      <c r="C89" s="56" t="s">
        <v>22</v>
      </c>
      <c r="D89" s="96" t="s">
        <v>56</v>
      </c>
      <c r="E89" s="56"/>
      <c r="F89" s="66" t="s">
        <v>58</v>
      </c>
      <c r="G89" s="71"/>
      <c r="H89" s="61"/>
      <c r="I89" s="61"/>
      <c r="J89" s="61"/>
      <c r="K89" s="61"/>
      <c r="L89" s="61"/>
      <c r="M89" s="61"/>
      <c r="N89" s="61">
        <f>'Seasonal Factors &amp; Multipliers'!N16*'Calc Com &amp; Cap'!$G$78</f>
        <v>0</v>
      </c>
      <c r="O89" s="61">
        <f>'Seasonal Factors &amp; Multipliers'!O16*'Calc Com &amp; Cap'!$G$78</f>
        <v>0</v>
      </c>
      <c r="P89" s="61">
        <f>'Seasonal Factors &amp; Multipliers'!P16*'Calc Com &amp; Cap'!$G$78</f>
        <v>0</v>
      </c>
      <c r="Q89" s="61">
        <f>'Seasonal Factors &amp; Multipliers'!Q16*'Calc Com &amp; Cap'!$G$78</f>
        <v>0</v>
      </c>
      <c r="R89" s="61">
        <f>'Seasonal Factors &amp; Multipliers'!R16*'Calc Com &amp; Cap'!$G$78</f>
        <v>0</v>
      </c>
      <c r="S89" s="61">
        <f>'Seasonal Factors &amp; Multipliers'!S16*'Calc Com &amp; Cap'!$G$78</f>
        <v>0</v>
      </c>
      <c r="T89" s="61">
        <f>'Seasonal Factors &amp; Multipliers'!T16*'Calc Com &amp; Cap'!$G$78</f>
        <v>0</v>
      </c>
      <c r="U89" s="61">
        <f>'Seasonal Factors &amp; Multipliers'!U16*'Calc Com &amp; Cap'!$G$78</f>
        <v>0</v>
      </c>
      <c r="V89" s="61">
        <f>'Seasonal Factors &amp; Multipliers'!V16*'Calc Com &amp; Cap'!$G$78</f>
        <v>0</v>
      </c>
      <c r="W89" s="61">
        <f>'Seasonal Factors &amp; Multipliers'!W16*'Calc Com &amp; Cap'!$G$78</f>
        <v>0</v>
      </c>
      <c r="X89" s="61">
        <f>'Seasonal Factors &amp; Multipliers'!X16*'Calc Com &amp; Cap'!$G$78</f>
        <v>0</v>
      </c>
      <c r="Y89" s="61">
        <f>'Seasonal Factors &amp; Multipliers'!Y16*'Calc Com &amp; Cap'!$G$78</f>
        <v>0</v>
      </c>
      <c r="Z89" s="61"/>
      <c r="AA89" s="71"/>
      <c r="AB89" s="61"/>
      <c r="AC89" s="61"/>
      <c r="AD89" s="61"/>
      <c r="AE89" s="61"/>
      <c r="AF89" s="61"/>
      <c r="AG89" s="61"/>
      <c r="AH89" s="61">
        <f>'Seasonal Factors &amp; Multipliers'!N16*'Calc Com &amp; Cap'!$H$78</f>
        <v>0</v>
      </c>
      <c r="AI89" s="61">
        <f>'Seasonal Factors &amp; Multipliers'!O16*'Calc Com &amp; Cap'!$H$78</f>
        <v>0</v>
      </c>
      <c r="AJ89" s="61">
        <f>'Seasonal Factors &amp; Multipliers'!P16*'Calc Com &amp; Cap'!$H$78</f>
        <v>0</v>
      </c>
      <c r="AK89" s="61">
        <f>'Seasonal Factors &amp; Multipliers'!Q16*'Calc Com &amp; Cap'!$H$78</f>
        <v>0</v>
      </c>
      <c r="AL89" s="61">
        <f>'Seasonal Factors &amp; Multipliers'!R16*'Calc Com &amp; Cap'!$H$78</f>
        <v>0</v>
      </c>
      <c r="AM89" s="61">
        <f>'Seasonal Factors &amp; Multipliers'!S16*'Calc Com &amp; Cap'!$H$78</f>
        <v>0</v>
      </c>
      <c r="AN89" s="61">
        <f>'Seasonal Factors &amp; Multipliers'!T16*'Calc Com &amp; Cap'!$H$78</f>
        <v>0</v>
      </c>
      <c r="AO89" s="61">
        <f>'Seasonal Factors &amp; Multipliers'!U16*'Calc Com &amp; Cap'!$H$78</f>
        <v>0</v>
      </c>
      <c r="AP89" s="61">
        <f>'Seasonal Factors &amp; Multipliers'!V16*'Calc Com &amp; Cap'!$H$78</f>
        <v>0</v>
      </c>
      <c r="AQ89" s="61">
        <f>'Seasonal Factors &amp; Multipliers'!W16*'Calc Com &amp; Cap'!$H$78</f>
        <v>0</v>
      </c>
      <c r="AR89" s="61">
        <f>'Seasonal Factors &amp; Multipliers'!X16*'Calc Com &amp; Cap'!$H$78</f>
        <v>0</v>
      </c>
      <c r="AS89" s="61">
        <f>'Seasonal Factors &amp; Multipliers'!Y16*'Calc Com &amp; Cap'!$H$78</f>
        <v>0</v>
      </c>
      <c r="AT89" s="102"/>
      <c r="AU89"/>
      <c r="AV89" s="61"/>
      <c r="AW89" s="61"/>
      <c r="AX89" s="61"/>
      <c r="AY89" s="61"/>
      <c r="AZ89" s="61"/>
      <c r="BA89" s="61"/>
      <c r="BB89" s="61">
        <f>'Seasonal Factors &amp; Multipliers'!N16*'Calc Com &amp; Cap'!$I$78</f>
        <v>0</v>
      </c>
      <c r="BC89" s="61">
        <f>'Seasonal Factors &amp; Multipliers'!O16*'Calc Com &amp; Cap'!$I$78</f>
        <v>0</v>
      </c>
      <c r="BD89" s="61">
        <f>'Seasonal Factors &amp; Multipliers'!P16*'Calc Com &amp; Cap'!$I$78</f>
        <v>0</v>
      </c>
      <c r="BE89" s="61">
        <f>'Seasonal Factors &amp; Multipliers'!Q16*'Calc Com &amp; Cap'!$I$78</f>
        <v>0</v>
      </c>
      <c r="BF89" s="61">
        <f>'Seasonal Factors &amp; Multipliers'!R16*'Calc Com &amp; Cap'!$I$78</f>
        <v>0</v>
      </c>
      <c r="BG89" s="61">
        <f>'Seasonal Factors &amp; Multipliers'!S16*'Calc Com &amp; Cap'!$I$78</f>
        <v>0</v>
      </c>
      <c r="BH89" s="61">
        <f>'Seasonal Factors &amp; Multipliers'!T16*'Calc Com &amp; Cap'!$I$78</f>
        <v>0</v>
      </c>
      <c r="BI89" s="61">
        <f>'Seasonal Factors &amp; Multipliers'!U16*'Calc Com &amp; Cap'!$I$78</f>
        <v>0</v>
      </c>
      <c r="BJ89" s="61">
        <f>'Seasonal Factors &amp; Multipliers'!V16*'Calc Com &amp; Cap'!$I$78</f>
        <v>0</v>
      </c>
      <c r="BK89" s="61">
        <f>'Seasonal Factors &amp; Multipliers'!W16*'Calc Com &amp; Cap'!$I$78</f>
        <v>0</v>
      </c>
      <c r="BL89" s="61">
        <f>'Seasonal Factors &amp; Multipliers'!X16*'Calc Com &amp; Cap'!$I$78</f>
        <v>0</v>
      </c>
      <c r="BM89" s="61">
        <f>'Seasonal Factors &amp; Multipliers'!Y16*'Calc Com &amp; Cap'!$I$78</f>
        <v>0</v>
      </c>
      <c r="BN89" s="56"/>
      <c r="BO89" s="140"/>
      <c r="BP89" s="71"/>
      <c r="BQ89" s="61"/>
      <c r="BR89" s="61"/>
      <c r="BS89" s="61"/>
      <c r="BT89" s="61"/>
      <c r="BU89" s="61"/>
      <c r="BV89" s="61">
        <f>'Seasonal Factors &amp; Multipliers'!N16*'Calc Com &amp; Cap'!$J$78</f>
        <v>0</v>
      </c>
      <c r="BW89" s="61">
        <f>'Seasonal Factors &amp; Multipliers'!O16*'Calc Com &amp; Cap'!$J$78</f>
        <v>0</v>
      </c>
      <c r="BX89" s="61">
        <f>'Seasonal Factors &amp; Multipliers'!P16*'Calc Com &amp; Cap'!$J$78</f>
        <v>0</v>
      </c>
      <c r="BY89" s="61">
        <f>'Seasonal Factors &amp; Multipliers'!Q16*'Calc Com &amp; Cap'!$J$78</f>
        <v>0</v>
      </c>
      <c r="BZ89" s="61">
        <f>'Seasonal Factors &amp; Multipliers'!R16*'Calc Com &amp; Cap'!$J$78</f>
        <v>0</v>
      </c>
      <c r="CA89" s="61">
        <f>'Seasonal Factors &amp; Multipliers'!S16*'Calc Com &amp; Cap'!$J$78</f>
        <v>0</v>
      </c>
      <c r="CB89" s="61">
        <f>'Seasonal Factors &amp; Multipliers'!T16*'Calc Com &amp; Cap'!$J$78</f>
        <v>0</v>
      </c>
      <c r="CC89" s="61">
        <f>'Seasonal Factors &amp; Multipliers'!U16*'Calc Com &amp; Cap'!$J$78</f>
        <v>0</v>
      </c>
      <c r="CD89" s="61">
        <f>'Seasonal Factors &amp; Multipliers'!V16*'Calc Com &amp; Cap'!$J$78</f>
        <v>0</v>
      </c>
      <c r="CE89" s="61">
        <f>'Seasonal Factors &amp; Multipliers'!W16*'Calc Com &amp; Cap'!$J$78</f>
        <v>0</v>
      </c>
      <c r="CF89" s="61">
        <f>'Seasonal Factors &amp; Multipliers'!X16*'Calc Com &amp; Cap'!$J$78</f>
        <v>0</v>
      </c>
      <c r="CG89" s="61">
        <f>'Seasonal Factors &amp; Multipliers'!Y16*'Calc Com &amp; Cap'!$J$78</f>
        <v>0</v>
      </c>
      <c r="CH89" s="56"/>
      <c r="CI89"/>
      <c r="CJ89" s="71"/>
      <c r="CK89" s="61"/>
      <c r="CL89" s="61"/>
      <c r="CM89" s="61"/>
      <c r="CN89" s="61"/>
      <c r="CO89" s="61"/>
      <c r="CP89" s="61">
        <f>'Seasonal Factors &amp; Multipliers'!N16*'Calc Com &amp; Cap'!$K$78</f>
        <v>0</v>
      </c>
      <c r="CQ89" s="61">
        <f>'Seasonal Factors &amp; Multipliers'!O16*'Calc Com &amp; Cap'!$K$78</f>
        <v>0</v>
      </c>
      <c r="CR89" s="61">
        <f>'Seasonal Factors &amp; Multipliers'!P16*'Calc Com &amp; Cap'!$K$78</f>
        <v>0</v>
      </c>
      <c r="CS89" s="61">
        <f>'Seasonal Factors &amp; Multipliers'!Q16*'Calc Com &amp; Cap'!$K$78</f>
        <v>0</v>
      </c>
      <c r="CT89" s="61">
        <f>'Seasonal Factors &amp; Multipliers'!R16*'Calc Com &amp; Cap'!$K$78</f>
        <v>0</v>
      </c>
      <c r="CU89" s="61">
        <f>'Seasonal Factors &amp; Multipliers'!S16*'Calc Com &amp; Cap'!$K$78</f>
        <v>0</v>
      </c>
      <c r="CV89" s="61">
        <f>'Seasonal Factors &amp; Multipliers'!T16*'Calc Com &amp; Cap'!$K$78</f>
        <v>0</v>
      </c>
      <c r="CW89" s="61">
        <f>'Seasonal Factors &amp; Multipliers'!U16*'Calc Com &amp; Cap'!$K$78</f>
        <v>0</v>
      </c>
      <c r="CX89" s="61">
        <f>'Seasonal Factors &amp; Multipliers'!V16*'Calc Com &amp; Cap'!$K$78</f>
        <v>0</v>
      </c>
      <c r="CY89" s="61">
        <f>'Seasonal Factors &amp; Multipliers'!W16*'Calc Com &amp; Cap'!$K$78</f>
        <v>0</v>
      </c>
      <c r="CZ89" s="61">
        <f>'Seasonal Factors &amp; Multipliers'!X16*'Calc Com &amp; Cap'!$K$78</f>
        <v>0</v>
      </c>
      <c r="DA89" s="61">
        <f>'Seasonal Factors &amp; Multipliers'!Y16*'Calc Com &amp; Cap'!$K$78</f>
        <v>0</v>
      </c>
      <c r="DB89" s="56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6384" s="101" customFormat="1" ht="15">
      <c r="A90" s="56"/>
      <c r="B90" s="94"/>
      <c r="C90" s="56" t="s">
        <v>23</v>
      </c>
      <c r="D90" s="96" t="s">
        <v>56</v>
      </c>
      <c r="E90" s="56"/>
      <c r="F90" s="175" t="s">
        <v>58</v>
      </c>
      <c r="G90" s="103"/>
      <c r="H90" s="56"/>
      <c r="I90" s="56"/>
      <c r="J90" s="56"/>
      <c r="K90" s="56"/>
      <c r="L90" s="56"/>
      <c r="M90" s="56"/>
      <c r="N90" s="56">
        <f>IF($G$78&gt;0, 0.0001)</f>
        <v>1E-4</v>
      </c>
      <c r="O90" s="56">
        <f t="shared" ref="O90:Y90" si="63">IF($G$78&gt;0, 0.0001)</f>
        <v>1E-4</v>
      </c>
      <c r="P90" s="56">
        <f t="shared" si="63"/>
        <v>1E-4</v>
      </c>
      <c r="Q90" s="56">
        <f t="shared" si="63"/>
        <v>1E-4</v>
      </c>
      <c r="R90" s="56">
        <f t="shared" si="63"/>
        <v>1E-4</v>
      </c>
      <c r="S90" s="56">
        <f t="shared" si="63"/>
        <v>1E-4</v>
      </c>
      <c r="T90" s="56">
        <f t="shared" si="63"/>
        <v>1E-4</v>
      </c>
      <c r="U90" s="56">
        <f t="shared" si="63"/>
        <v>1E-4</v>
      </c>
      <c r="V90" s="56">
        <f t="shared" si="63"/>
        <v>1E-4</v>
      </c>
      <c r="W90" s="56">
        <f t="shared" si="63"/>
        <v>1E-4</v>
      </c>
      <c r="X90" s="56">
        <f t="shared" si="63"/>
        <v>1E-4</v>
      </c>
      <c r="Y90" s="56">
        <f t="shared" si="63"/>
        <v>1E-4</v>
      </c>
      <c r="Z90" s="61"/>
      <c r="AA90" s="71"/>
      <c r="AB90" s="61"/>
      <c r="AC90" s="61"/>
      <c r="AD90" s="61"/>
      <c r="AE90" s="61"/>
      <c r="AF90" s="61"/>
      <c r="AG90" s="61"/>
      <c r="AH90" s="56">
        <f>IF($G$78&gt;0, 0.0001)</f>
        <v>1E-4</v>
      </c>
      <c r="AI90" s="56">
        <f t="shared" ref="AI90:AS90" si="64">IF($G$78&gt;0, 0.0001)</f>
        <v>1E-4</v>
      </c>
      <c r="AJ90" s="56">
        <f t="shared" si="64"/>
        <v>1E-4</v>
      </c>
      <c r="AK90" s="56">
        <f t="shared" si="64"/>
        <v>1E-4</v>
      </c>
      <c r="AL90" s="56">
        <f t="shared" si="64"/>
        <v>1E-4</v>
      </c>
      <c r="AM90" s="56">
        <f t="shared" si="64"/>
        <v>1E-4</v>
      </c>
      <c r="AN90" s="56">
        <f t="shared" si="64"/>
        <v>1E-4</v>
      </c>
      <c r="AO90" s="56">
        <f t="shared" si="64"/>
        <v>1E-4</v>
      </c>
      <c r="AP90" s="56">
        <f t="shared" si="64"/>
        <v>1E-4</v>
      </c>
      <c r="AQ90" s="56">
        <f t="shared" si="64"/>
        <v>1E-4</v>
      </c>
      <c r="AR90" s="56">
        <f t="shared" si="64"/>
        <v>1E-4</v>
      </c>
      <c r="AS90" s="56">
        <f t="shared" si="64"/>
        <v>1E-4</v>
      </c>
      <c r="AT90" s="102"/>
      <c r="AU90"/>
      <c r="AV90" s="61"/>
      <c r="AW90" s="61"/>
      <c r="AX90" s="61"/>
      <c r="AY90" s="61"/>
      <c r="AZ90" s="61"/>
      <c r="BA90" s="61"/>
      <c r="BB90" s="56">
        <f>IF($G$78&gt;0, 0.0001)</f>
        <v>1E-4</v>
      </c>
      <c r="BC90" s="56">
        <f t="shared" ref="BC90:BM90" si="65">IF($G$78&gt;0, 0.0001)</f>
        <v>1E-4</v>
      </c>
      <c r="BD90" s="56">
        <f t="shared" si="65"/>
        <v>1E-4</v>
      </c>
      <c r="BE90" s="56">
        <f t="shared" si="65"/>
        <v>1E-4</v>
      </c>
      <c r="BF90" s="56">
        <f t="shared" si="65"/>
        <v>1E-4</v>
      </c>
      <c r="BG90" s="56">
        <f t="shared" si="65"/>
        <v>1E-4</v>
      </c>
      <c r="BH90" s="56">
        <f t="shared" si="65"/>
        <v>1E-4</v>
      </c>
      <c r="BI90" s="56">
        <f t="shared" si="65"/>
        <v>1E-4</v>
      </c>
      <c r="BJ90" s="56">
        <f t="shared" si="65"/>
        <v>1E-4</v>
      </c>
      <c r="BK90" s="56">
        <f t="shared" si="65"/>
        <v>1E-4</v>
      </c>
      <c r="BL90" s="56">
        <f t="shared" si="65"/>
        <v>1E-4</v>
      </c>
      <c r="BM90" s="56">
        <f t="shared" si="65"/>
        <v>1E-4</v>
      </c>
      <c r="BN90" s="56"/>
      <c r="BO90" s="140"/>
      <c r="BP90" s="71"/>
      <c r="BQ90" s="61"/>
      <c r="BR90" s="61"/>
      <c r="BS90" s="61"/>
      <c r="BT90" s="61"/>
      <c r="BU90" s="61"/>
      <c r="BV90" s="56">
        <f>IF($G$78&gt;0, 0.0001)</f>
        <v>1E-4</v>
      </c>
      <c r="BW90" s="56">
        <f t="shared" ref="BW90:CG90" si="66">IF($G$78&gt;0, 0.0001)</f>
        <v>1E-4</v>
      </c>
      <c r="BX90" s="56">
        <f t="shared" si="66"/>
        <v>1E-4</v>
      </c>
      <c r="BY90" s="56">
        <f t="shared" si="66"/>
        <v>1E-4</v>
      </c>
      <c r="BZ90" s="56">
        <f t="shared" si="66"/>
        <v>1E-4</v>
      </c>
      <c r="CA90" s="56">
        <f t="shared" si="66"/>
        <v>1E-4</v>
      </c>
      <c r="CB90" s="56">
        <f t="shared" si="66"/>
        <v>1E-4</v>
      </c>
      <c r="CC90" s="56">
        <f t="shared" si="66"/>
        <v>1E-4</v>
      </c>
      <c r="CD90" s="56">
        <f t="shared" si="66"/>
        <v>1E-4</v>
      </c>
      <c r="CE90" s="56">
        <f t="shared" si="66"/>
        <v>1E-4</v>
      </c>
      <c r="CF90" s="56">
        <f t="shared" si="66"/>
        <v>1E-4</v>
      </c>
      <c r="CG90" s="56">
        <f t="shared" si="66"/>
        <v>1E-4</v>
      </c>
      <c r="CH90" s="56"/>
      <c r="CI90"/>
      <c r="CJ90" s="71"/>
      <c r="CK90" s="61"/>
      <c r="CL90" s="61"/>
      <c r="CM90" s="61"/>
      <c r="CN90" s="61"/>
      <c r="CO90" s="61"/>
      <c r="CP90" s="56">
        <f>IF($G$78&gt;0, 0.0001)</f>
        <v>1E-4</v>
      </c>
      <c r="CQ90" s="56">
        <f t="shared" ref="CQ90:DA90" si="67">IF($G$78&gt;0, 0.0001)</f>
        <v>1E-4</v>
      </c>
      <c r="CR90" s="56">
        <f t="shared" si="67"/>
        <v>1E-4</v>
      </c>
      <c r="CS90" s="56">
        <f t="shared" si="67"/>
        <v>1E-4</v>
      </c>
      <c r="CT90" s="56">
        <f t="shared" si="67"/>
        <v>1E-4</v>
      </c>
      <c r="CU90" s="56">
        <f t="shared" si="67"/>
        <v>1E-4</v>
      </c>
      <c r="CV90" s="56">
        <f t="shared" si="67"/>
        <v>1E-4</v>
      </c>
      <c r="CW90" s="56">
        <f t="shared" si="67"/>
        <v>1E-4</v>
      </c>
      <c r="CX90" s="56">
        <f t="shared" si="67"/>
        <v>1E-4</v>
      </c>
      <c r="CY90" s="56">
        <f t="shared" si="67"/>
        <v>1E-4</v>
      </c>
      <c r="CZ90" s="56">
        <f t="shared" si="67"/>
        <v>1E-4</v>
      </c>
      <c r="DA90" s="56">
        <f t="shared" si="67"/>
        <v>1E-4</v>
      </c>
      <c r="DB90" s="56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 s="101" customFormat="1" ht="13">
      <c r="A91" s="56"/>
      <c r="B91" s="94"/>
      <c r="C91" s="56"/>
      <c r="D91" s="96"/>
      <c r="E91" s="56"/>
      <c r="F91" s="56"/>
      <c r="G91" s="7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/>
      <c r="AB91" s="71"/>
      <c r="AC91" s="61"/>
      <c r="AD91" s="61"/>
      <c r="AE91" s="61"/>
      <c r="AF91" s="61"/>
      <c r="AG91" s="61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61"/>
      <c r="AU91"/>
      <c r="AV91" s="7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56"/>
      <c r="BO91" s="140"/>
      <c r="BP91" s="7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56"/>
      <c r="CI91"/>
      <c r="CJ91" s="7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56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 s="101" customFormat="1" ht="13">
      <c r="A92" s="56"/>
      <c r="B92" s="94"/>
      <c r="C92" s="95" t="s">
        <v>59</v>
      </c>
      <c r="D92" s="96"/>
      <c r="E92" s="56"/>
      <c r="F92" s="56"/>
      <c r="G92" s="7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/>
      <c r="AB92" s="71"/>
      <c r="AC92" s="61"/>
      <c r="AD92" s="61"/>
      <c r="AE92" s="61"/>
      <c r="AF92" s="61"/>
      <c r="AG92" s="61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61"/>
      <c r="AU92"/>
      <c r="AV92" s="7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56"/>
      <c r="BO92" s="140"/>
      <c r="BP92" s="7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56"/>
      <c r="CI92"/>
      <c r="CJ92" s="7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56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6384" s="101" customFormat="1" ht="13">
      <c r="A93" s="56"/>
      <c r="B93" s="94"/>
      <c r="C93" s="56" t="s">
        <v>17</v>
      </c>
      <c r="D93" s="96" t="str">
        <f>D90</f>
        <v>£/Peak day kWh</v>
      </c>
      <c r="E93" s="96"/>
      <c r="F93" s="66" t="s">
        <v>60</v>
      </c>
      <c r="G93" s="71">
        <f>ROUND(G84,5)</f>
        <v>0.43436000000000002</v>
      </c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>
        <f>ROUND(AA84,5)</f>
        <v>0.40372000000000002</v>
      </c>
      <c r="AB93" s="71"/>
      <c r="AC93" s="61"/>
      <c r="AD93" s="61"/>
      <c r="AE93" s="61"/>
      <c r="AF93" s="61"/>
      <c r="AG93" s="61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61"/>
      <c r="AU93" s="61">
        <f>ROUND(AU84,5)</f>
        <v>0.38553999999999999</v>
      </c>
      <c r="AV93" s="7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56"/>
      <c r="BO93" s="140"/>
      <c r="BP93" s="71">
        <f>ROUND(BP84,5)</f>
        <v>0.40992000000000001</v>
      </c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56"/>
      <c r="CI93"/>
      <c r="CJ93" s="71">
        <f>ROUND(CJ84,5)</f>
        <v>0.41045999999999999</v>
      </c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56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6384" s="101" customFormat="1" ht="13">
      <c r="A94" s="56"/>
      <c r="B94" s="94"/>
      <c r="C94" s="56" t="s">
        <v>18</v>
      </c>
      <c r="D94" s="96" t="str">
        <f t="shared" ref="D94:D99" si="68">D85</f>
        <v>£/Peak day kWh</v>
      </c>
      <c r="E94" s="56"/>
      <c r="F94" s="66" t="s">
        <v>60</v>
      </c>
      <c r="G94" s="71"/>
      <c r="H94" s="61"/>
      <c r="I94" s="61">
        <f>ROUND(I85,5)</f>
        <v>0.16693</v>
      </c>
      <c r="J94" s="61">
        <f>ROUND(J85,5)</f>
        <v>0.35049000000000002</v>
      </c>
      <c r="K94" s="61">
        <f>ROUND(K85,5)</f>
        <v>5.7639999999999997E-2</v>
      </c>
      <c r="L94" s="61">
        <f>ROUND(L85,5)</f>
        <v>1.1339999999999999E-2</v>
      </c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/>
      <c r="AB94" s="71"/>
      <c r="AC94" s="61">
        <f>ROUND(AC85,5)</f>
        <v>0.15515000000000001</v>
      </c>
      <c r="AD94" s="61">
        <f t="shared" ref="AD94:AF94" si="69">ROUND(AD85,5)</f>
        <v>0.32577</v>
      </c>
      <c r="AE94" s="61">
        <f t="shared" si="69"/>
        <v>5.357E-2</v>
      </c>
      <c r="AF94" s="61">
        <f t="shared" si="69"/>
        <v>1.0540000000000001E-2</v>
      </c>
      <c r="AG94" s="56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61"/>
      <c r="AU94" s="56"/>
      <c r="AV94" s="71"/>
      <c r="AW94" s="61">
        <f>ROUND(AW85,5)</f>
        <v>0.14815999999999999</v>
      </c>
      <c r="AX94" s="61">
        <f>ROUND(AX85,5)</f>
        <v>0.31109999999999999</v>
      </c>
      <c r="AY94" s="61">
        <f>ROUND(AY85,5)</f>
        <v>5.1159999999999997E-2</v>
      </c>
      <c r="AZ94" s="61">
        <f>ROUND(AZ85,5)</f>
        <v>1.0059999999999999E-2</v>
      </c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56"/>
      <c r="BO94" s="140"/>
      <c r="BP94" s="71"/>
      <c r="BQ94" s="61">
        <f>ROUND(BQ85,7)</f>
        <v>0.1575318</v>
      </c>
      <c r="BR94" s="61">
        <f>ROUND(BR85,7)</f>
        <v>0.33076339999999999</v>
      </c>
      <c r="BS94" s="61">
        <f>ROUND(BS85,7)</f>
        <v>5.4396199999999999E-2</v>
      </c>
      <c r="BT94" s="61">
        <f>ROUND(BT85,7)</f>
        <v>1.0698900000000001E-2</v>
      </c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56"/>
      <c r="CI94"/>
      <c r="CJ94" s="71"/>
      <c r="CK94" s="61">
        <f>ROUND(CK85,5)</f>
        <v>0.15773999999999999</v>
      </c>
      <c r="CL94" s="61">
        <f>ROUND(CL85,5)</f>
        <v>0.33119999999999999</v>
      </c>
      <c r="CM94" s="61">
        <f>ROUND(CM85,5)</f>
        <v>5.4469999999999998E-2</v>
      </c>
      <c r="CN94" s="61">
        <f>ROUND(CN85,5)</f>
        <v>1.0710000000000001E-2</v>
      </c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56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 s="101" customFormat="1" ht="13">
      <c r="A95" s="56"/>
      <c r="B95" s="94"/>
      <c r="C95" s="56" t="s">
        <v>19</v>
      </c>
      <c r="D95" s="96" t="str">
        <f t="shared" si="68"/>
        <v>£/Peak day kWh</v>
      </c>
      <c r="E95" s="56"/>
      <c r="F95" s="66" t="s">
        <v>60</v>
      </c>
      <c r="G95" s="71"/>
      <c r="H95" s="61"/>
      <c r="I95" s="61"/>
      <c r="J95" s="61"/>
      <c r="K95" s="61"/>
      <c r="L95" s="61"/>
      <c r="M95" s="61"/>
      <c r="N95" s="61">
        <f>ROUND(N86,7)</f>
        <v>5.5641999999999997E-2</v>
      </c>
      <c r="O95" s="61">
        <f t="shared" ref="O95:Y95" si="70">ROUND(O86,7)</f>
        <v>5.5641999999999997E-2</v>
      </c>
      <c r="P95" s="61">
        <f t="shared" si="70"/>
        <v>7.4189400000000003E-2</v>
      </c>
      <c r="Q95" s="61">
        <f t="shared" si="70"/>
        <v>0.12983140000000001</v>
      </c>
      <c r="R95" s="61">
        <f t="shared" si="70"/>
        <v>0.14837880000000001</v>
      </c>
      <c r="S95" s="61">
        <f t="shared" si="70"/>
        <v>0.1112841</v>
      </c>
      <c r="T95" s="61">
        <f t="shared" si="70"/>
        <v>5.5641999999999997E-2</v>
      </c>
      <c r="U95" s="61">
        <f t="shared" si="70"/>
        <v>4.2132999999999997E-3</v>
      </c>
      <c r="V95" s="61">
        <f t="shared" si="70"/>
        <v>4.2132999999999997E-3</v>
      </c>
      <c r="W95" s="61">
        <f t="shared" si="70"/>
        <v>4.2132999999999997E-3</v>
      </c>
      <c r="X95" s="61">
        <f t="shared" si="70"/>
        <v>4.2132999999999997E-3</v>
      </c>
      <c r="Y95" s="61">
        <f t="shared" si="70"/>
        <v>4.2132999999999997E-3</v>
      </c>
      <c r="Z95" s="61"/>
      <c r="AA95"/>
      <c r="AB95" s="71"/>
      <c r="AC95" s="61"/>
      <c r="AD95" s="61"/>
      <c r="AE95" s="61"/>
      <c r="AF95" s="61"/>
      <c r="AG95" s="56"/>
      <c r="AH95" s="139">
        <f>ROUND(AH86,7)</f>
        <v>5.1717100000000002E-2</v>
      </c>
      <c r="AI95" s="139">
        <f t="shared" ref="AI95:AS95" si="71">ROUND(AI86,7)</f>
        <v>5.1717100000000002E-2</v>
      </c>
      <c r="AJ95" s="139">
        <f t="shared" si="71"/>
        <v>6.8956100000000006E-2</v>
      </c>
      <c r="AK95" s="139">
        <f t="shared" si="71"/>
        <v>0.12067319999999999</v>
      </c>
      <c r="AL95" s="139">
        <f t="shared" si="71"/>
        <v>0.13791220000000001</v>
      </c>
      <c r="AM95" s="139">
        <f t="shared" si="71"/>
        <v>0.1034342</v>
      </c>
      <c r="AN95" s="139">
        <f t="shared" si="71"/>
        <v>5.1717100000000002E-2</v>
      </c>
      <c r="AO95" s="139">
        <f t="shared" si="71"/>
        <v>3.9160999999999996E-3</v>
      </c>
      <c r="AP95" s="139">
        <f t="shared" si="71"/>
        <v>3.9160999999999996E-3</v>
      </c>
      <c r="AQ95" s="139">
        <f t="shared" si="71"/>
        <v>3.9160999999999996E-3</v>
      </c>
      <c r="AR95" s="139">
        <f t="shared" si="71"/>
        <v>3.9160999999999996E-3</v>
      </c>
      <c r="AS95" s="139">
        <f t="shared" si="71"/>
        <v>3.9160999999999996E-3</v>
      </c>
      <c r="AT95" s="61"/>
      <c r="AU95"/>
      <c r="AV95" s="71"/>
      <c r="AW95" s="61"/>
      <c r="AX95" s="61"/>
      <c r="AY95" s="61"/>
      <c r="AZ95" s="61"/>
      <c r="BA95" s="61"/>
      <c r="BB95" s="139">
        <f>ROUND(BB86,7)</f>
        <v>4.9388099999999997E-2</v>
      </c>
      <c r="BC95" s="139">
        <f t="shared" ref="BC95:BM95" si="72">ROUND(BC86,7)</f>
        <v>4.9388099999999997E-2</v>
      </c>
      <c r="BD95" s="139">
        <f t="shared" si="72"/>
        <v>6.5850900000000004E-2</v>
      </c>
      <c r="BE95" s="139">
        <f t="shared" si="72"/>
        <v>0.11523899999999999</v>
      </c>
      <c r="BF95" s="139">
        <f t="shared" si="72"/>
        <v>0.1317017</v>
      </c>
      <c r="BG95" s="139">
        <f t="shared" si="72"/>
        <v>9.8776299999999997E-2</v>
      </c>
      <c r="BH95" s="139">
        <f t="shared" si="72"/>
        <v>4.9388099999999997E-2</v>
      </c>
      <c r="BI95" s="139">
        <f t="shared" si="72"/>
        <v>3.7398000000000002E-3</v>
      </c>
      <c r="BJ95" s="139">
        <f t="shared" si="72"/>
        <v>3.7398000000000002E-3</v>
      </c>
      <c r="BK95" s="139">
        <f t="shared" si="72"/>
        <v>3.7398000000000002E-3</v>
      </c>
      <c r="BL95" s="139">
        <f t="shared" si="72"/>
        <v>3.7398000000000002E-3</v>
      </c>
      <c r="BM95" s="139">
        <f t="shared" si="72"/>
        <v>3.7398000000000002E-3</v>
      </c>
      <c r="BN95" s="56"/>
      <c r="BO95" s="140"/>
      <c r="BP95" s="71"/>
      <c r="BQ95" s="61"/>
      <c r="BR95" s="61"/>
      <c r="BS95" s="61"/>
      <c r="BT95" s="61"/>
      <c r="BU95" s="61"/>
      <c r="BV95" s="139">
        <f>ROUND(BV86,7)</f>
        <v>5.2510599999999998E-2</v>
      </c>
      <c r="BW95" s="139">
        <f t="shared" ref="BW95:CG95" si="73">ROUND(BW86,7)</f>
        <v>5.2510599999999998E-2</v>
      </c>
      <c r="BX95" s="139">
        <f t="shared" si="73"/>
        <v>7.0014099999999996E-2</v>
      </c>
      <c r="BY95" s="139">
        <f t="shared" si="73"/>
        <v>0.1225247</v>
      </c>
      <c r="BZ95" s="139">
        <f t="shared" si="73"/>
        <v>0.14002819999999999</v>
      </c>
      <c r="CA95" s="139">
        <f t="shared" si="73"/>
        <v>0.1050212</v>
      </c>
      <c r="CB95" s="139">
        <f t="shared" si="73"/>
        <v>5.2510599999999998E-2</v>
      </c>
      <c r="CC95" s="139">
        <f t="shared" si="73"/>
        <v>3.9762E-3</v>
      </c>
      <c r="CD95" s="139">
        <f t="shared" si="73"/>
        <v>3.9762E-3</v>
      </c>
      <c r="CE95" s="139">
        <f t="shared" si="73"/>
        <v>3.9762E-3</v>
      </c>
      <c r="CF95" s="139">
        <f t="shared" si="73"/>
        <v>3.9762E-3</v>
      </c>
      <c r="CG95" s="139">
        <f t="shared" si="73"/>
        <v>3.9762E-3</v>
      </c>
      <c r="CH95" s="56"/>
      <c r="CI95"/>
      <c r="CJ95" s="71"/>
      <c r="CK95" s="61"/>
      <c r="CL95" s="61"/>
      <c r="CM95" s="61"/>
      <c r="CN95" s="61"/>
      <c r="CO95" s="61"/>
      <c r="CP95" s="139">
        <f>ROUND(CP86,7)</f>
        <v>5.2580500000000002E-2</v>
      </c>
      <c r="CQ95" s="139">
        <f t="shared" ref="CQ95:DA95" si="74">ROUND(CQ86,7)</f>
        <v>5.2580500000000002E-2</v>
      </c>
      <c r="CR95" s="139">
        <f t="shared" si="74"/>
        <v>7.01074E-2</v>
      </c>
      <c r="CS95" s="139">
        <f t="shared" si="74"/>
        <v>0.1226879</v>
      </c>
      <c r="CT95" s="139">
        <f t="shared" si="74"/>
        <v>0.1402148</v>
      </c>
      <c r="CU95" s="139">
        <f t="shared" si="74"/>
        <v>0.10516109999999999</v>
      </c>
      <c r="CV95" s="139">
        <f t="shared" si="74"/>
        <v>5.2580500000000002E-2</v>
      </c>
      <c r="CW95" s="139">
        <f t="shared" si="74"/>
        <v>3.9814999999999998E-3</v>
      </c>
      <c r="CX95" s="139">
        <f t="shared" si="74"/>
        <v>3.9814999999999998E-3</v>
      </c>
      <c r="CY95" s="139">
        <f t="shared" si="74"/>
        <v>3.9814999999999998E-3</v>
      </c>
      <c r="CZ95" s="139">
        <f t="shared" si="74"/>
        <v>3.9814999999999998E-3</v>
      </c>
      <c r="DA95" s="139">
        <f t="shared" si="74"/>
        <v>3.9814999999999998E-3</v>
      </c>
      <c r="DB95" s="56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6384" s="101" customFormat="1" ht="13">
      <c r="A96" s="56"/>
      <c r="B96" s="94"/>
      <c r="C96" s="56" t="s">
        <v>20</v>
      </c>
      <c r="D96" s="96" t="str">
        <f t="shared" si="68"/>
        <v>£/Peak day kWh</v>
      </c>
      <c r="E96" s="56"/>
      <c r="F96" s="66" t="s">
        <v>60</v>
      </c>
      <c r="G96" s="71"/>
      <c r="H96" s="61"/>
      <c r="I96" s="61"/>
      <c r="J96" s="61"/>
      <c r="K96" s="61"/>
      <c r="L96" s="61"/>
      <c r="M96" s="61"/>
      <c r="N96" s="102">
        <f>ROUND(N87,7)</f>
        <v>2.7799000000000001E-3</v>
      </c>
      <c r="O96" s="102">
        <f t="shared" ref="O96:Y96" si="75">ROUND(O87,7)</f>
        <v>2.7799000000000001E-3</v>
      </c>
      <c r="P96" s="102">
        <f t="shared" si="75"/>
        <v>4.9518000000000001E-3</v>
      </c>
      <c r="Q96" s="102">
        <f t="shared" si="75"/>
        <v>8.6438000000000001E-3</v>
      </c>
      <c r="R96" s="102">
        <f t="shared" si="75"/>
        <v>9.9035000000000008E-3</v>
      </c>
      <c r="S96" s="102">
        <f t="shared" si="75"/>
        <v>7.4276000000000003E-3</v>
      </c>
      <c r="T96" s="102">
        <f t="shared" si="75"/>
        <v>2.7799000000000001E-3</v>
      </c>
      <c r="U96" s="102">
        <f t="shared" si="75"/>
        <v>2.1719999999999999E-4</v>
      </c>
      <c r="V96" s="102">
        <f t="shared" si="75"/>
        <v>2.1719999999999999E-4</v>
      </c>
      <c r="W96" s="102">
        <f t="shared" si="75"/>
        <v>2.1719999999999999E-4</v>
      </c>
      <c r="X96" s="102">
        <f t="shared" si="75"/>
        <v>2.1719999999999999E-4</v>
      </c>
      <c r="Y96" s="102">
        <f t="shared" si="75"/>
        <v>2.1719999999999999E-4</v>
      </c>
      <c r="Z96" s="61"/>
      <c r="AA96"/>
      <c r="AB96" s="71"/>
      <c r="AC96" s="61"/>
      <c r="AD96" s="61"/>
      <c r="AE96" s="61"/>
      <c r="AF96" s="61"/>
      <c r="AG96" s="56"/>
      <c r="AH96" s="139">
        <f>ROUND(AH87,7)</f>
        <v>2.5837999999999998E-3</v>
      </c>
      <c r="AI96" s="139">
        <f t="shared" ref="AI96:AS96" si="76">ROUND(AI87,7)</f>
        <v>2.5837999999999998E-3</v>
      </c>
      <c r="AJ96" s="139">
        <f t="shared" si="76"/>
        <v>4.6024999999999998E-3</v>
      </c>
      <c r="AK96" s="139">
        <f t="shared" si="76"/>
        <v>8.0341000000000006E-3</v>
      </c>
      <c r="AL96" s="139">
        <f t="shared" si="76"/>
        <v>9.2049000000000002E-3</v>
      </c>
      <c r="AM96" s="139">
        <f t="shared" si="76"/>
        <v>6.9036999999999996E-3</v>
      </c>
      <c r="AN96" s="139">
        <f t="shared" si="76"/>
        <v>2.5837999999999998E-3</v>
      </c>
      <c r="AO96" s="139">
        <f t="shared" si="76"/>
        <v>2.019E-4</v>
      </c>
      <c r="AP96" s="139">
        <f t="shared" si="76"/>
        <v>2.019E-4</v>
      </c>
      <c r="AQ96" s="139">
        <f t="shared" si="76"/>
        <v>2.019E-4</v>
      </c>
      <c r="AR96" s="139">
        <f t="shared" si="76"/>
        <v>2.019E-4</v>
      </c>
      <c r="AS96" s="139">
        <f t="shared" si="76"/>
        <v>2.019E-4</v>
      </c>
      <c r="AT96" s="61"/>
      <c r="AU96"/>
      <c r="AV96" s="71"/>
      <c r="AW96" s="61"/>
      <c r="AX96" s="61"/>
      <c r="AY96" s="61"/>
      <c r="AZ96" s="61"/>
      <c r="BA96" s="61"/>
      <c r="BB96" s="139">
        <f>ROUND(BB87,7)</f>
        <v>2.4675000000000001E-3</v>
      </c>
      <c r="BC96" s="139">
        <f t="shared" ref="BC96:BM96" si="77">ROUND(BC87,7)</f>
        <v>2.4675000000000001E-3</v>
      </c>
      <c r="BD96" s="139">
        <f t="shared" si="77"/>
        <v>4.3952000000000001E-3</v>
      </c>
      <c r="BE96" s="139">
        <f t="shared" si="77"/>
        <v>7.6723E-3</v>
      </c>
      <c r="BF96" s="139">
        <f t="shared" si="77"/>
        <v>8.7904000000000003E-3</v>
      </c>
      <c r="BG96" s="139">
        <f t="shared" si="77"/>
        <v>6.5928000000000002E-3</v>
      </c>
      <c r="BH96" s="139">
        <f t="shared" si="77"/>
        <v>2.4675000000000001E-3</v>
      </c>
      <c r="BI96" s="139">
        <f t="shared" si="77"/>
        <v>1.928E-4</v>
      </c>
      <c r="BJ96" s="139">
        <f t="shared" si="77"/>
        <v>1.928E-4</v>
      </c>
      <c r="BK96" s="139">
        <f t="shared" si="77"/>
        <v>1.928E-4</v>
      </c>
      <c r="BL96" s="139">
        <f t="shared" si="77"/>
        <v>1.928E-4</v>
      </c>
      <c r="BM96" s="139">
        <f t="shared" si="77"/>
        <v>1.928E-4</v>
      </c>
      <c r="BN96" s="56"/>
      <c r="BO96" s="140"/>
      <c r="BP96" s="71"/>
      <c r="BQ96" s="61"/>
      <c r="BR96" s="61"/>
      <c r="BS96" s="61"/>
      <c r="BT96" s="61"/>
      <c r="BU96" s="61"/>
      <c r="BV96" s="139">
        <f>ROUND(BV87,7)</f>
        <v>2.6235E-3</v>
      </c>
      <c r="BW96" s="139">
        <f t="shared" ref="BW96:CG96" si="78">ROUND(BW87,7)</f>
        <v>2.6235E-3</v>
      </c>
      <c r="BX96" s="139">
        <f t="shared" si="78"/>
        <v>4.6731000000000003E-3</v>
      </c>
      <c r="BY96" s="139">
        <f t="shared" si="78"/>
        <v>8.1574000000000004E-3</v>
      </c>
      <c r="BZ96" s="139">
        <f t="shared" si="78"/>
        <v>9.3460999999999995E-3</v>
      </c>
      <c r="CA96" s="139">
        <f t="shared" si="78"/>
        <v>7.0096000000000004E-3</v>
      </c>
      <c r="CB96" s="139">
        <f t="shared" si="78"/>
        <v>2.6235E-3</v>
      </c>
      <c r="CC96" s="139">
        <f t="shared" si="78"/>
        <v>2.05E-4</v>
      </c>
      <c r="CD96" s="139">
        <f t="shared" si="78"/>
        <v>2.05E-4</v>
      </c>
      <c r="CE96" s="139">
        <f t="shared" si="78"/>
        <v>2.05E-4</v>
      </c>
      <c r="CF96" s="139">
        <f t="shared" si="78"/>
        <v>2.05E-4</v>
      </c>
      <c r="CG96" s="139">
        <f t="shared" si="78"/>
        <v>2.05E-4</v>
      </c>
      <c r="CH96" s="56"/>
      <c r="CI96"/>
      <c r="CJ96" s="71"/>
      <c r="CK96" s="61"/>
      <c r="CL96" s="61"/>
      <c r="CM96" s="61"/>
      <c r="CN96" s="61"/>
      <c r="CO96" s="61"/>
      <c r="CP96" s="139">
        <f>ROUND(CP87,7)</f>
        <v>2.627E-3</v>
      </c>
      <c r="CQ96" s="139">
        <f t="shared" ref="CQ96:DA96" si="79">ROUND(CQ87,7)</f>
        <v>2.627E-3</v>
      </c>
      <c r="CR96" s="139">
        <f t="shared" si="79"/>
        <v>4.6793E-3</v>
      </c>
      <c r="CS96" s="139">
        <f t="shared" si="79"/>
        <v>8.1682000000000005E-3</v>
      </c>
      <c r="CT96" s="139">
        <f t="shared" si="79"/>
        <v>9.3585999999999999E-3</v>
      </c>
      <c r="CU96" s="139">
        <f t="shared" si="79"/>
        <v>7.0188999999999998E-3</v>
      </c>
      <c r="CV96" s="139">
        <f t="shared" si="79"/>
        <v>2.627E-3</v>
      </c>
      <c r="CW96" s="139">
        <f t="shared" si="79"/>
        <v>2.052E-4</v>
      </c>
      <c r="CX96" s="139">
        <f t="shared" si="79"/>
        <v>2.052E-4</v>
      </c>
      <c r="CY96" s="139">
        <f t="shared" si="79"/>
        <v>2.052E-4</v>
      </c>
      <c r="CZ96" s="139">
        <f t="shared" si="79"/>
        <v>2.052E-4</v>
      </c>
      <c r="DA96" s="139">
        <f t="shared" si="79"/>
        <v>2.052E-4</v>
      </c>
      <c r="DB96" s="5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 s="101" customFormat="1" ht="13">
      <c r="A97" s="56"/>
      <c r="B97" s="94"/>
      <c r="C97" s="56" t="s">
        <v>21</v>
      </c>
      <c r="D97" s="96" t="str">
        <f t="shared" si="68"/>
        <v>£/Peak day kWh</v>
      </c>
      <c r="E97" s="56"/>
      <c r="F97" s="66" t="s">
        <v>60</v>
      </c>
      <c r="G97" s="71"/>
      <c r="H97" s="61"/>
      <c r="I97" s="61"/>
      <c r="J97" s="61"/>
      <c r="K97" s="61"/>
      <c r="L97" s="61"/>
      <c r="M97" s="61"/>
      <c r="N97" s="102">
        <f>ROUND(N88,7)</f>
        <v>2.7799000000000001E-3</v>
      </c>
      <c r="O97" s="102">
        <f t="shared" ref="O97:Y97" si="80">ROUND(O88,7)</f>
        <v>2.7799000000000001E-3</v>
      </c>
      <c r="P97" s="102">
        <f t="shared" si="80"/>
        <v>4.9518000000000001E-3</v>
      </c>
      <c r="Q97" s="102">
        <f t="shared" si="80"/>
        <v>8.6438000000000001E-3</v>
      </c>
      <c r="R97" s="102">
        <f t="shared" si="80"/>
        <v>9.9035000000000008E-3</v>
      </c>
      <c r="S97" s="102">
        <f t="shared" si="80"/>
        <v>7.4276000000000003E-3</v>
      </c>
      <c r="T97" s="102">
        <f t="shared" si="80"/>
        <v>2.7799000000000001E-3</v>
      </c>
      <c r="U97" s="102">
        <f t="shared" si="80"/>
        <v>2.1719999999999999E-4</v>
      </c>
      <c r="V97" s="102">
        <f t="shared" si="80"/>
        <v>2.1719999999999999E-4</v>
      </c>
      <c r="W97" s="102">
        <f t="shared" si="80"/>
        <v>2.1719999999999999E-4</v>
      </c>
      <c r="X97" s="102">
        <f t="shared" si="80"/>
        <v>2.1719999999999999E-4</v>
      </c>
      <c r="Y97" s="102">
        <f t="shared" si="80"/>
        <v>2.1719999999999999E-4</v>
      </c>
      <c r="Z97" s="61"/>
      <c r="AA97"/>
      <c r="AB97" s="71"/>
      <c r="AC97" s="61"/>
      <c r="AD97" s="61"/>
      <c r="AE97" s="61"/>
      <c r="AF97" s="61"/>
      <c r="AG97" s="56"/>
      <c r="AH97" s="139">
        <f>ROUND(AH88,7)</f>
        <v>2.5837999999999998E-3</v>
      </c>
      <c r="AI97" s="139">
        <f t="shared" ref="AI97:AS97" si="81">ROUND(AI88,7)</f>
        <v>2.5837999999999998E-3</v>
      </c>
      <c r="AJ97" s="139">
        <f t="shared" si="81"/>
        <v>4.6024999999999998E-3</v>
      </c>
      <c r="AK97" s="139">
        <f t="shared" si="81"/>
        <v>8.0341000000000006E-3</v>
      </c>
      <c r="AL97" s="139">
        <f t="shared" si="81"/>
        <v>9.2049000000000002E-3</v>
      </c>
      <c r="AM97" s="139">
        <f t="shared" si="81"/>
        <v>6.9036999999999996E-3</v>
      </c>
      <c r="AN97" s="139">
        <f t="shared" si="81"/>
        <v>2.5837999999999998E-3</v>
      </c>
      <c r="AO97" s="139">
        <f t="shared" si="81"/>
        <v>2.019E-4</v>
      </c>
      <c r="AP97" s="139">
        <f t="shared" si="81"/>
        <v>2.019E-4</v>
      </c>
      <c r="AQ97" s="139">
        <f t="shared" si="81"/>
        <v>2.019E-4</v>
      </c>
      <c r="AR97" s="139">
        <f t="shared" si="81"/>
        <v>2.019E-4</v>
      </c>
      <c r="AS97" s="139">
        <f t="shared" si="81"/>
        <v>2.019E-4</v>
      </c>
      <c r="AT97" s="61"/>
      <c r="AU97"/>
      <c r="AV97" s="71"/>
      <c r="AW97" s="61"/>
      <c r="AX97" s="61"/>
      <c r="AY97" s="61"/>
      <c r="AZ97" s="61"/>
      <c r="BA97" s="61"/>
      <c r="BB97" s="139">
        <f>ROUND(BB88,7)</f>
        <v>2.4675000000000001E-3</v>
      </c>
      <c r="BC97" s="139">
        <f t="shared" ref="BC97:BM97" si="82">ROUND(BC88,7)</f>
        <v>2.4675000000000001E-3</v>
      </c>
      <c r="BD97" s="139">
        <f t="shared" si="82"/>
        <v>4.3952000000000001E-3</v>
      </c>
      <c r="BE97" s="139">
        <f t="shared" si="82"/>
        <v>7.6723E-3</v>
      </c>
      <c r="BF97" s="139">
        <f t="shared" si="82"/>
        <v>8.7904000000000003E-3</v>
      </c>
      <c r="BG97" s="139">
        <f t="shared" si="82"/>
        <v>6.5928000000000002E-3</v>
      </c>
      <c r="BH97" s="139">
        <f t="shared" si="82"/>
        <v>2.4675000000000001E-3</v>
      </c>
      <c r="BI97" s="139">
        <f t="shared" si="82"/>
        <v>1.928E-4</v>
      </c>
      <c r="BJ97" s="139">
        <f t="shared" si="82"/>
        <v>1.928E-4</v>
      </c>
      <c r="BK97" s="139">
        <f t="shared" si="82"/>
        <v>1.928E-4</v>
      </c>
      <c r="BL97" s="139">
        <f t="shared" si="82"/>
        <v>1.928E-4</v>
      </c>
      <c r="BM97" s="139">
        <f t="shared" si="82"/>
        <v>1.928E-4</v>
      </c>
      <c r="BN97" s="56"/>
      <c r="BO97" s="140"/>
      <c r="BP97" s="71"/>
      <c r="BQ97" s="61"/>
      <c r="BR97" s="61"/>
      <c r="BS97" s="61"/>
      <c r="BT97" s="61"/>
      <c r="BU97" s="61"/>
      <c r="BV97" s="139">
        <f>ROUND(BV88,7)</f>
        <v>2.6235E-3</v>
      </c>
      <c r="BW97" s="139">
        <f t="shared" ref="BW97:CG97" si="83">ROUND(BW88,7)</f>
        <v>2.6235E-3</v>
      </c>
      <c r="BX97" s="139">
        <f t="shared" si="83"/>
        <v>4.6731000000000003E-3</v>
      </c>
      <c r="BY97" s="139">
        <f t="shared" si="83"/>
        <v>8.1574000000000004E-3</v>
      </c>
      <c r="BZ97" s="139">
        <f t="shared" si="83"/>
        <v>9.3460999999999995E-3</v>
      </c>
      <c r="CA97" s="139">
        <f t="shared" si="83"/>
        <v>7.0096000000000004E-3</v>
      </c>
      <c r="CB97" s="139">
        <f t="shared" si="83"/>
        <v>2.6235E-3</v>
      </c>
      <c r="CC97" s="139">
        <f t="shared" si="83"/>
        <v>2.05E-4</v>
      </c>
      <c r="CD97" s="139">
        <f t="shared" si="83"/>
        <v>2.05E-4</v>
      </c>
      <c r="CE97" s="139">
        <f t="shared" si="83"/>
        <v>2.05E-4</v>
      </c>
      <c r="CF97" s="139">
        <f t="shared" si="83"/>
        <v>2.05E-4</v>
      </c>
      <c r="CG97" s="139">
        <f t="shared" si="83"/>
        <v>2.05E-4</v>
      </c>
      <c r="CH97" s="56"/>
      <c r="CI97"/>
      <c r="CJ97" s="71"/>
      <c r="CK97" s="61"/>
      <c r="CL97" s="61"/>
      <c r="CM97" s="61"/>
      <c r="CN97" s="61"/>
      <c r="CO97" s="61"/>
      <c r="CP97" s="139">
        <f>ROUND(CP88,7)</f>
        <v>2.627E-3</v>
      </c>
      <c r="CQ97" s="139">
        <f t="shared" ref="CQ97:DA97" si="84">ROUND(CQ88,7)</f>
        <v>2.627E-3</v>
      </c>
      <c r="CR97" s="139">
        <f t="shared" si="84"/>
        <v>4.6793E-3</v>
      </c>
      <c r="CS97" s="139">
        <f t="shared" si="84"/>
        <v>8.1682000000000005E-3</v>
      </c>
      <c r="CT97" s="139">
        <f t="shared" si="84"/>
        <v>9.3585999999999999E-3</v>
      </c>
      <c r="CU97" s="139">
        <f t="shared" si="84"/>
        <v>7.0188999999999998E-3</v>
      </c>
      <c r="CV97" s="139">
        <f t="shared" si="84"/>
        <v>2.627E-3</v>
      </c>
      <c r="CW97" s="139">
        <f t="shared" si="84"/>
        <v>2.052E-4</v>
      </c>
      <c r="CX97" s="139">
        <f t="shared" si="84"/>
        <v>2.052E-4</v>
      </c>
      <c r="CY97" s="139">
        <f t="shared" si="84"/>
        <v>2.052E-4</v>
      </c>
      <c r="CZ97" s="139">
        <f t="shared" si="84"/>
        <v>2.052E-4</v>
      </c>
      <c r="DA97" s="139">
        <f t="shared" si="84"/>
        <v>2.052E-4</v>
      </c>
      <c r="DB97" s="56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 s="101" customFormat="1" ht="13">
      <c r="A98" s="56"/>
      <c r="B98" s="94"/>
      <c r="C98" s="56" t="s">
        <v>22</v>
      </c>
      <c r="D98" s="96" t="str">
        <f t="shared" si="68"/>
        <v>£/Peak day kWh</v>
      </c>
      <c r="E98" s="56"/>
      <c r="F98" s="66" t="s">
        <v>60</v>
      </c>
      <c r="G98" s="71"/>
      <c r="H98" s="61"/>
      <c r="I98" s="61"/>
      <c r="J98" s="61"/>
      <c r="K98" s="61"/>
      <c r="L98" s="61"/>
      <c r="M98" s="61"/>
      <c r="N98" s="61">
        <f>ROUND(N89,7)</f>
        <v>0</v>
      </c>
      <c r="O98" s="61">
        <f t="shared" ref="O98:Y98" si="85">ROUND(O89,7)</f>
        <v>0</v>
      </c>
      <c r="P98" s="61">
        <f t="shared" si="85"/>
        <v>0</v>
      </c>
      <c r="Q98" s="61">
        <f t="shared" si="85"/>
        <v>0</v>
      </c>
      <c r="R98" s="61">
        <f t="shared" si="85"/>
        <v>0</v>
      </c>
      <c r="S98" s="61">
        <f t="shared" si="85"/>
        <v>0</v>
      </c>
      <c r="T98" s="61">
        <f t="shared" si="85"/>
        <v>0</v>
      </c>
      <c r="U98" s="61">
        <f t="shared" si="85"/>
        <v>0</v>
      </c>
      <c r="V98" s="61">
        <f t="shared" si="85"/>
        <v>0</v>
      </c>
      <c r="W98" s="61">
        <f t="shared" si="85"/>
        <v>0</v>
      </c>
      <c r="X98" s="61">
        <f t="shared" si="85"/>
        <v>0</v>
      </c>
      <c r="Y98" s="61">
        <f t="shared" si="85"/>
        <v>0</v>
      </c>
      <c r="Z98" s="61"/>
      <c r="AA98"/>
      <c r="AB98" s="71"/>
      <c r="AC98" s="61"/>
      <c r="AD98" s="61"/>
      <c r="AE98" s="61"/>
      <c r="AF98" s="61"/>
      <c r="AG98" s="56"/>
      <c r="AH98" s="61">
        <f>ROUND(AH89,7)</f>
        <v>0</v>
      </c>
      <c r="AI98" s="61">
        <f t="shared" ref="AI98:AS98" si="86">ROUND(AI89,7)</f>
        <v>0</v>
      </c>
      <c r="AJ98" s="61">
        <f t="shared" si="86"/>
        <v>0</v>
      </c>
      <c r="AK98" s="61">
        <f t="shared" si="86"/>
        <v>0</v>
      </c>
      <c r="AL98" s="61">
        <f t="shared" si="86"/>
        <v>0</v>
      </c>
      <c r="AM98" s="61">
        <f t="shared" si="86"/>
        <v>0</v>
      </c>
      <c r="AN98" s="61">
        <f t="shared" si="86"/>
        <v>0</v>
      </c>
      <c r="AO98" s="61">
        <f t="shared" si="86"/>
        <v>0</v>
      </c>
      <c r="AP98" s="61">
        <f t="shared" si="86"/>
        <v>0</v>
      </c>
      <c r="AQ98" s="61">
        <f t="shared" si="86"/>
        <v>0</v>
      </c>
      <c r="AR98" s="61">
        <f t="shared" si="86"/>
        <v>0</v>
      </c>
      <c r="AS98" s="61">
        <f t="shared" si="86"/>
        <v>0</v>
      </c>
      <c r="AT98" s="61"/>
      <c r="AU98"/>
      <c r="AV98" s="71"/>
      <c r="AW98" s="61"/>
      <c r="AX98" s="61"/>
      <c r="AY98" s="61"/>
      <c r="AZ98" s="61"/>
      <c r="BA98" s="61"/>
      <c r="BB98" s="61">
        <f>ROUND(BB89,7)</f>
        <v>0</v>
      </c>
      <c r="BC98" s="61">
        <f t="shared" ref="BC98:BM98" si="87">ROUND(BC89,7)</f>
        <v>0</v>
      </c>
      <c r="BD98" s="61">
        <f t="shared" si="87"/>
        <v>0</v>
      </c>
      <c r="BE98" s="61">
        <f t="shared" si="87"/>
        <v>0</v>
      </c>
      <c r="BF98" s="61">
        <f t="shared" si="87"/>
        <v>0</v>
      </c>
      <c r="BG98" s="61">
        <f t="shared" si="87"/>
        <v>0</v>
      </c>
      <c r="BH98" s="61">
        <f t="shared" si="87"/>
        <v>0</v>
      </c>
      <c r="BI98" s="61">
        <f t="shared" si="87"/>
        <v>0</v>
      </c>
      <c r="BJ98" s="61">
        <f t="shared" si="87"/>
        <v>0</v>
      </c>
      <c r="BK98" s="61">
        <f t="shared" si="87"/>
        <v>0</v>
      </c>
      <c r="BL98" s="61">
        <f t="shared" si="87"/>
        <v>0</v>
      </c>
      <c r="BM98" s="61">
        <f t="shared" si="87"/>
        <v>0</v>
      </c>
      <c r="BN98" s="56"/>
      <c r="BO98" s="140"/>
      <c r="BP98" s="71"/>
      <c r="BQ98" s="61"/>
      <c r="BR98" s="61"/>
      <c r="BS98" s="61"/>
      <c r="BT98" s="61"/>
      <c r="BU98" s="61"/>
      <c r="BV98" s="61">
        <f>ROUND(BV89,7)</f>
        <v>0</v>
      </c>
      <c r="BW98" s="61">
        <f t="shared" ref="BW98:CG98" si="88">ROUND(BW89,7)</f>
        <v>0</v>
      </c>
      <c r="BX98" s="61">
        <f t="shared" si="88"/>
        <v>0</v>
      </c>
      <c r="BY98" s="61">
        <f t="shared" si="88"/>
        <v>0</v>
      </c>
      <c r="BZ98" s="61">
        <f t="shared" si="88"/>
        <v>0</v>
      </c>
      <c r="CA98" s="61">
        <f t="shared" si="88"/>
        <v>0</v>
      </c>
      <c r="CB98" s="61">
        <f t="shared" si="88"/>
        <v>0</v>
      </c>
      <c r="CC98" s="61">
        <f t="shared" si="88"/>
        <v>0</v>
      </c>
      <c r="CD98" s="61">
        <f t="shared" si="88"/>
        <v>0</v>
      </c>
      <c r="CE98" s="61">
        <f t="shared" si="88"/>
        <v>0</v>
      </c>
      <c r="CF98" s="61">
        <f t="shared" si="88"/>
        <v>0</v>
      </c>
      <c r="CG98" s="61">
        <f t="shared" si="88"/>
        <v>0</v>
      </c>
      <c r="CH98" s="56"/>
      <c r="CI98"/>
      <c r="CJ98" s="71"/>
      <c r="CK98" s="61"/>
      <c r="CL98" s="61"/>
      <c r="CM98" s="61"/>
      <c r="CN98" s="61"/>
      <c r="CO98" s="61"/>
      <c r="CP98" s="61">
        <f>ROUND(CP89,7)</f>
        <v>0</v>
      </c>
      <c r="CQ98" s="61">
        <f t="shared" ref="CQ98:DA98" si="89">ROUND(CQ89,7)</f>
        <v>0</v>
      </c>
      <c r="CR98" s="61">
        <f t="shared" si="89"/>
        <v>0</v>
      </c>
      <c r="CS98" s="61">
        <f t="shared" si="89"/>
        <v>0</v>
      </c>
      <c r="CT98" s="61">
        <f t="shared" si="89"/>
        <v>0</v>
      </c>
      <c r="CU98" s="61">
        <f t="shared" si="89"/>
        <v>0</v>
      </c>
      <c r="CV98" s="61">
        <f t="shared" si="89"/>
        <v>0</v>
      </c>
      <c r="CW98" s="61">
        <f t="shared" si="89"/>
        <v>0</v>
      </c>
      <c r="CX98" s="61">
        <f t="shared" si="89"/>
        <v>0</v>
      </c>
      <c r="CY98" s="61">
        <f t="shared" si="89"/>
        <v>0</v>
      </c>
      <c r="CZ98" s="61">
        <f t="shared" si="89"/>
        <v>0</v>
      </c>
      <c r="DA98" s="61">
        <f t="shared" si="89"/>
        <v>0</v>
      </c>
      <c r="DB98" s="56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 s="101" customFormat="1" ht="13">
      <c r="A99" s="56"/>
      <c r="B99" s="94"/>
      <c r="C99" s="56" t="s">
        <v>23</v>
      </c>
      <c r="D99" s="96" t="str">
        <f t="shared" si="68"/>
        <v>£/Peak day kWh</v>
      </c>
      <c r="E99" s="56"/>
      <c r="F99" s="66" t="s">
        <v>60</v>
      </c>
      <c r="G99" s="71"/>
      <c r="H99" s="61"/>
      <c r="I99" s="61"/>
      <c r="J99" s="61"/>
      <c r="K99" s="61"/>
      <c r="L99" s="61"/>
      <c r="M99" s="61"/>
      <c r="N99" s="61">
        <f>ROUND(N90,7)</f>
        <v>1E-4</v>
      </c>
      <c r="O99" s="61">
        <f t="shared" ref="O99:Y99" si="90">ROUND(O90,7)</f>
        <v>1E-4</v>
      </c>
      <c r="P99" s="61">
        <f t="shared" si="90"/>
        <v>1E-4</v>
      </c>
      <c r="Q99" s="61">
        <f t="shared" si="90"/>
        <v>1E-4</v>
      </c>
      <c r="R99" s="61">
        <f t="shared" si="90"/>
        <v>1E-4</v>
      </c>
      <c r="S99" s="61">
        <f t="shared" si="90"/>
        <v>1E-4</v>
      </c>
      <c r="T99" s="61">
        <f t="shared" si="90"/>
        <v>1E-4</v>
      </c>
      <c r="U99" s="61">
        <f t="shared" si="90"/>
        <v>1E-4</v>
      </c>
      <c r="V99" s="61">
        <f t="shared" si="90"/>
        <v>1E-4</v>
      </c>
      <c r="W99" s="61">
        <f t="shared" si="90"/>
        <v>1E-4</v>
      </c>
      <c r="X99" s="61">
        <f t="shared" si="90"/>
        <v>1E-4</v>
      </c>
      <c r="Y99" s="61">
        <f t="shared" si="90"/>
        <v>1E-4</v>
      </c>
      <c r="Z99" s="61"/>
      <c r="AA99"/>
      <c r="AB99" s="71"/>
      <c r="AC99" s="61"/>
      <c r="AD99" s="61"/>
      <c r="AE99" s="61"/>
      <c r="AF99" s="61"/>
      <c r="AG99" s="56"/>
      <c r="AH99" s="139">
        <f>ROUND(AH90,7)</f>
        <v>1E-4</v>
      </c>
      <c r="AI99" s="139">
        <f t="shared" ref="AI99:AS99" si="91">ROUND(AI90,7)</f>
        <v>1E-4</v>
      </c>
      <c r="AJ99" s="139">
        <f t="shared" si="91"/>
        <v>1E-4</v>
      </c>
      <c r="AK99" s="139">
        <f t="shared" si="91"/>
        <v>1E-4</v>
      </c>
      <c r="AL99" s="139">
        <f t="shared" si="91"/>
        <v>1E-4</v>
      </c>
      <c r="AM99" s="139">
        <f t="shared" si="91"/>
        <v>1E-4</v>
      </c>
      <c r="AN99" s="139">
        <f t="shared" si="91"/>
        <v>1E-4</v>
      </c>
      <c r="AO99" s="139">
        <f t="shared" si="91"/>
        <v>1E-4</v>
      </c>
      <c r="AP99" s="139">
        <f t="shared" si="91"/>
        <v>1E-4</v>
      </c>
      <c r="AQ99" s="139">
        <f t="shared" si="91"/>
        <v>1E-4</v>
      </c>
      <c r="AR99" s="139">
        <f t="shared" si="91"/>
        <v>1E-4</v>
      </c>
      <c r="AS99" s="139">
        <f t="shared" si="91"/>
        <v>1E-4</v>
      </c>
      <c r="AT99" s="61"/>
      <c r="AU99"/>
      <c r="AV99" s="71"/>
      <c r="AW99" s="61"/>
      <c r="AX99" s="61"/>
      <c r="AY99" s="61"/>
      <c r="AZ99" s="61"/>
      <c r="BA99" s="61"/>
      <c r="BB99" s="139">
        <f>ROUND(BB90,7)</f>
        <v>1E-4</v>
      </c>
      <c r="BC99" s="139">
        <f t="shared" ref="BC99:BM99" si="92">ROUND(BC90,7)</f>
        <v>1E-4</v>
      </c>
      <c r="BD99" s="139">
        <f t="shared" si="92"/>
        <v>1E-4</v>
      </c>
      <c r="BE99" s="139">
        <f t="shared" si="92"/>
        <v>1E-4</v>
      </c>
      <c r="BF99" s="139">
        <f t="shared" si="92"/>
        <v>1E-4</v>
      </c>
      <c r="BG99" s="139">
        <f t="shared" si="92"/>
        <v>1E-4</v>
      </c>
      <c r="BH99" s="139">
        <f t="shared" si="92"/>
        <v>1E-4</v>
      </c>
      <c r="BI99" s="139">
        <f t="shared" si="92"/>
        <v>1E-4</v>
      </c>
      <c r="BJ99" s="139">
        <f t="shared" si="92"/>
        <v>1E-4</v>
      </c>
      <c r="BK99" s="139">
        <f t="shared" si="92"/>
        <v>1E-4</v>
      </c>
      <c r="BL99" s="139">
        <f t="shared" si="92"/>
        <v>1E-4</v>
      </c>
      <c r="BM99" s="139">
        <f t="shared" si="92"/>
        <v>1E-4</v>
      </c>
      <c r="BN99" s="56"/>
      <c r="BO99" s="140"/>
      <c r="BP99" s="71"/>
      <c r="BQ99" s="61"/>
      <c r="BR99" s="61"/>
      <c r="BS99" s="61"/>
      <c r="BT99" s="61"/>
      <c r="BU99" s="61"/>
      <c r="BV99" s="61">
        <f>ROUND(BV90,7)</f>
        <v>1E-4</v>
      </c>
      <c r="BW99" s="61">
        <f t="shared" ref="BW99:CG99" si="93">ROUND(BW90,7)</f>
        <v>1E-4</v>
      </c>
      <c r="BX99" s="61">
        <f t="shared" si="93"/>
        <v>1E-4</v>
      </c>
      <c r="BY99" s="61">
        <f t="shared" si="93"/>
        <v>1E-4</v>
      </c>
      <c r="BZ99" s="61">
        <f t="shared" si="93"/>
        <v>1E-4</v>
      </c>
      <c r="CA99" s="61">
        <f t="shared" si="93"/>
        <v>1E-4</v>
      </c>
      <c r="CB99" s="61">
        <f t="shared" si="93"/>
        <v>1E-4</v>
      </c>
      <c r="CC99" s="61">
        <f t="shared" si="93"/>
        <v>1E-4</v>
      </c>
      <c r="CD99" s="61">
        <f t="shared" si="93"/>
        <v>1E-4</v>
      </c>
      <c r="CE99" s="61">
        <f t="shared" si="93"/>
        <v>1E-4</v>
      </c>
      <c r="CF99" s="61">
        <f t="shared" si="93"/>
        <v>1E-4</v>
      </c>
      <c r="CG99" s="61">
        <f t="shared" si="93"/>
        <v>1E-4</v>
      </c>
      <c r="CH99" s="56"/>
      <c r="CI99"/>
      <c r="CJ99" s="71"/>
      <c r="CK99" s="61"/>
      <c r="CL99" s="61"/>
      <c r="CM99" s="61"/>
      <c r="CN99" s="61"/>
      <c r="CO99" s="61"/>
      <c r="CP99" s="61">
        <f>ROUND(CP90,7)</f>
        <v>1E-4</v>
      </c>
      <c r="CQ99" s="61">
        <f t="shared" ref="CQ99:DA99" si="94">ROUND(CQ90,7)</f>
        <v>1E-4</v>
      </c>
      <c r="CR99" s="61">
        <f t="shared" si="94"/>
        <v>1E-4</v>
      </c>
      <c r="CS99" s="61">
        <f t="shared" si="94"/>
        <v>1E-4</v>
      </c>
      <c r="CT99" s="61">
        <f t="shared" si="94"/>
        <v>1E-4</v>
      </c>
      <c r="CU99" s="61">
        <f t="shared" si="94"/>
        <v>1E-4</v>
      </c>
      <c r="CV99" s="61">
        <f t="shared" si="94"/>
        <v>1E-4</v>
      </c>
      <c r="CW99" s="61">
        <f t="shared" si="94"/>
        <v>1E-4</v>
      </c>
      <c r="CX99" s="61">
        <f t="shared" si="94"/>
        <v>1E-4</v>
      </c>
      <c r="CY99" s="61">
        <f t="shared" si="94"/>
        <v>1E-4</v>
      </c>
      <c r="CZ99" s="61">
        <f t="shared" si="94"/>
        <v>1E-4</v>
      </c>
      <c r="DA99" s="61">
        <f t="shared" si="94"/>
        <v>1E-4</v>
      </c>
      <c r="DB99" s="56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s="101" customFormat="1" ht="13">
      <c r="A100" s="56"/>
      <c r="B100" s="94"/>
      <c r="C100" s="56"/>
      <c r="D100" s="96"/>
      <c r="E100" s="56"/>
      <c r="F100" s="56"/>
      <c r="G100" s="7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/>
      <c r="AB100" s="71"/>
      <c r="AC100" s="61"/>
      <c r="AD100" s="61"/>
      <c r="AE100" s="61"/>
      <c r="AF100" s="61"/>
      <c r="AG100" s="56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61"/>
      <c r="AU100"/>
      <c r="AV100" s="71"/>
      <c r="AW100" s="61"/>
      <c r="AX100" s="61"/>
      <c r="AY100" s="61"/>
      <c r="AZ100" s="61"/>
      <c r="BA100" s="61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56"/>
      <c r="BO100" s="140"/>
      <c r="BP100" s="7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56"/>
      <c r="CI100"/>
      <c r="CJ100" s="7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56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 s="101" customFormat="1" ht="13">
      <c r="A101" s="56"/>
      <c r="B101" s="94"/>
      <c r="C101" s="95" t="s">
        <v>61</v>
      </c>
      <c r="D101" s="96"/>
      <c r="E101" s="56"/>
      <c r="F101" s="56"/>
      <c r="G101" s="7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/>
      <c r="AB101" s="71"/>
      <c r="AC101" s="61"/>
      <c r="AD101" s="61"/>
      <c r="AE101" s="61"/>
      <c r="AF101" s="61"/>
      <c r="AG101" s="56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61"/>
      <c r="AU101"/>
      <c r="AV101" s="7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56"/>
      <c r="BO101" s="140"/>
      <c r="BP101" s="7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56"/>
      <c r="CI101"/>
      <c r="CJ101" s="7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56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6384" s="101" customFormat="1" ht="13">
      <c r="A102" s="56"/>
      <c r="B102" s="94"/>
      <c r="C102" s="56" t="s">
        <v>17</v>
      </c>
      <c r="D102" s="96" t="str">
        <f>D93</f>
        <v>£/Peak day kWh</v>
      </c>
      <c r="E102" s="96"/>
      <c r="F102" s="66" t="s">
        <v>60</v>
      </c>
      <c r="G102" s="71">
        <f>ROUND(G84,5)</f>
        <v>0.43436000000000002</v>
      </c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>
        <f>ROUND(AA84,5)</f>
        <v>0.40372000000000002</v>
      </c>
      <c r="AB102" s="71"/>
      <c r="AC102" s="61"/>
      <c r="AD102" s="61"/>
      <c r="AE102" s="61"/>
      <c r="AF102" s="61"/>
      <c r="AG102" s="56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61"/>
      <c r="AU102" s="61">
        <f>ROUND(AU84,5)</f>
        <v>0.38553999999999999</v>
      </c>
      <c r="AV102" s="7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56"/>
      <c r="BO102" s="140"/>
      <c r="BP102" s="71">
        <f>ROUND(BP84,5)</f>
        <v>0.40992000000000001</v>
      </c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56"/>
      <c r="CI102"/>
      <c r="CJ102" s="71">
        <f>ROUND(CJ84,5)</f>
        <v>0.41045999999999999</v>
      </c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56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6384" s="101" customFormat="1" ht="13">
      <c r="A103" s="56"/>
      <c r="B103" s="94"/>
      <c r="C103" s="56" t="s">
        <v>18</v>
      </c>
      <c r="D103" s="96" t="str">
        <f t="shared" ref="D103:D108" si="95">D94</f>
        <v>£/Peak day kWh</v>
      </c>
      <c r="E103" s="56"/>
      <c r="F103" s="66" t="s">
        <v>60</v>
      </c>
      <c r="G103" s="71"/>
      <c r="H103" s="61"/>
      <c r="I103" s="61">
        <f>ROUND(I85,5)</f>
        <v>0.16693</v>
      </c>
      <c r="J103" s="61">
        <f>ROUND(J85,5)</f>
        <v>0.35049000000000002</v>
      </c>
      <c r="K103" s="61">
        <f>ROUND(K85,5)</f>
        <v>5.7639999999999997E-2</v>
      </c>
      <c r="L103" s="61">
        <f>ROUND(L85,5)</f>
        <v>1.1339999999999999E-2</v>
      </c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/>
      <c r="AB103" s="71"/>
      <c r="AC103" s="61">
        <f>ROUND(AC85,5)</f>
        <v>0.15515000000000001</v>
      </c>
      <c r="AD103" s="61">
        <f t="shared" ref="AD103:AF103" si="96">ROUND(AD85,5)</f>
        <v>0.32577</v>
      </c>
      <c r="AE103" s="61">
        <f t="shared" si="96"/>
        <v>5.357E-2</v>
      </c>
      <c r="AF103" s="61">
        <f t="shared" si="96"/>
        <v>1.0540000000000001E-2</v>
      </c>
      <c r="AG103" s="56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61"/>
      <c r="AU103"/>
      <c r="AV103" s="71"/>
      <c r="AW103" s="61">
        <f>ROUND(AW85,5)</f>
        <v>0.14815999999999999</v>
      </c>
      <c r="AX103" s="61">
        <f>ROUND(AX85,5)</f>
        <v>0.31109999999999999</v>
      </c>
      <c r="AY103" s="61">
        <f>ROUND(AY85,5)</f>
        <v>5.1159999999999997E-2</v>
      </c>
      <c r="AZ103" s="61">
        <f>ROUND(AZ85,5)</f>
        <v>1.0059999999999999E-2</v>
      </c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56"/>
      <c r="BO103" s="140"/>
      <c r="BP103" s="71"/>
      <c r="BQ103" s="61">
        <f>ROUND(BQ85,5)</f>
        <v>0.15753</v>
      </c>
      <c r="BR103" s="61">
        <f>ROUND(BR85,5)</f>
        <v>0.33076</v>
      </c>
      <c r="BS103" s="61">
        <f>ROUND(BS85,5)</f>
        <v>5.4399999999999997E-2</v>
      </c>
      <c r="BT103" s="61">
        <f>ROUND(BT85,5)</f>
        <v>1.0699999999999999E-2</v>
      </c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56"/>
      <c r="CI103"/>
      <c r="CJ103" s="71"/>
      <c r="CK103" s="61">
        <f>ROUND(CK85,5)</f>
        <v>0.15773999999999999</v>
      </c>
      <c r="CL103" s="61">
        <f>ROUND(CL85,5)</f>
        <v>0.33119999999999999</v>
      </c>
      <c r="CM103" s="61">
        <f>ROUND(CM85,5)</f>
        <v>5.4469999999999998E-2</v>
      </c>
      <c r="CN103" s="61">
        <f>ROUND(CN85,5)</f>
        <v>1.0710000000000001E-2</v>
      </c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56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6384" s="101" customFormat="1" ht="13">
      <c r="A104" s="56"/>
      <c r="B104" s="94"/>
      <c r="C104" s="56" t="s">
        <v>19</v>
      </c>
      <c r="D104" s="96" t="str">
        <f t="shared" si="95"/>
        <v>£/Peak day kWh</v>
      </c>
      <c r="E104" s="56"/>
      <c r="F104" s="66" t="s">
        <v>60</v>
      </c>
      <c r="G104" s="71"/>
      <c r="H104" s="61"/>
      <c r="I104" s="61"/>
      <c r="J104" s="61"/>
      <c r="K104" s="61"/>
      <c r="L104" s="61"/>
      <c r="M104" s="61"/>
      <c r="N104" s="61">
        <f>ROUND(N86,7)</f>
        <v>5.5641999999999997E-2</v>
      </c>
      <c r="O104" s="61">
        <f t="shared" ref="O104:Y104" si="97">ROUND(O86,7)</f>
        <v>5.5641999999999997E-2</v>
      </c>
      <c r="P104" s="61">
        <f t="shared" si="97"/>
        <v>7.4189400000000003E-2</v>
      </c>
      <c r="Q104" s="61">
        <f t="shared" si="97"/>
        <v>0.12983140000000001</v>
      </c>
      <c r="R104" s="61">
        <f t="shared" si="97"/>
        <v>0.14837880000000001</v>
      </c>
      <c r="S104" s="61">
        <f t="shared" si="97"/>
        <v>0.1112841</v>
      </c>
      <c r="T104" s="61">
        <f t="shared" si="97"/>
        <v>5.5641999999999997E-2</v>
      </c>
      <c r="U104" s="61">
        <f t="shared" si="97"/>
        <v>4.2132999999999997E-3</v>
      </c>
      <c r="V104" s="61">
        <f t="shared" si="97"/>
        <v>4.2132999999999997E-3</v>
      </c>
      <c r="W104" s="61">
        <f t="shared" si="97"/>
        <v>4.2132999999999997E-3</v>
      </c>
      <c r="X104" s="61">
        <f t="shared" si="97"/>
        <v>4.2132999999999997E-3</v>
      </c>
      <c r="Y104" s="61">
        <f t="shared" si="97"/>
        <v>4.2132999999999997E-3</v>
      </c>
      <c r="Z104" s="61"/>
      <c r="AA104"/>
      <c r="AB104" s="71"/>
      <c r="AC104" s="61"/>
      <c r="AD104" s="61"/>
      <c r="AE104" s="61"/>
      <c r="AF104" s="61"/>
      <c r="AG104" s="61"/>
      <c r="AH104" s="139">
        <f>ROUND(AH86,7)</f>
        <v>5.1717100000000002E-2</v>
      </c>
      <c r="AI104" s="139">
        <f t="shared" ref="AI104:AS104" si="98">ROUND(AI86,7)</f>
        <v>5.1717100000000002E-2</v>
      </c>
      <c r="AJ104" s="139">
        <f t="shared" si="98"/>
        <v>6.8956100000000006E-2</v>
      </c>
      <c r="AK104" s="139">
        <f t="shared" si="98"/>
        <v>0.12067319999999999</v>
      </c>
      <c r="AL104" s="139">
        <f t="shared" si="98"/>
        <v>0.13791220000000001</v>
      </c>
      <c r="AM104" s="139">
        <f t="shared" si="98"/>
        <v>0.1034342</v>
      </c>
      <c r="AN104" s="139">
        <f t="shared" si="98"/>
        <v>5.1717100000000002E-2</v>
      </c>
      <c r="AO104" s="139">
        <f t="shared" si="98"/>
        <v>3.9160999999999996E-3</v>
      </c>
      <c r="AP104" s="139">
        <f t="shared" si="98"/>
        <v>3.9160999999999996E-3</v>
      </c>
      <c r="AQ104" s="139">
        <f t="shared" si="98"/>
        <v>3.9160999999999996E-3</v>
      </c>
      <c r="AR104" s="139">
        <f t="shared" si="98"/>
        <v>3.9160999999999996E-3</v>
      </c>
      <c r="AS104" s="139">
        <f t="shared" si="98"/>
        <v>3.9160999999999996E-3</v>
      </c>
      <c r="AT104" s="61"/>
      <c r="AU104"/>
      <c r="AV104" s="71"/>
      <c r="AW104" s="61"/>
      <c r="AX104" s="61"/>
      <c r="AY104" s="61"/>
      <c r="AZ104" s="61"/>
      <c r="BA104" s="61"/>
      <c r="BB104" s="139">
        <f>ROUND(BB86,7)</f>
        <v>4.9388099999999997E-2</v>
      </c>
      <c r="BC104" s="139">
        <f t="shared" ref="BC104:BM104" si="99">ROUND(BC86,7)</f>
        <v>4.9388099999999997E-2</v>
      </c>
      <c r="BD104" s="139">
        <f t="shared" si="99"/>
        <v>6.5850900000000004E-2</v>
      </c>
      <c r="BE104" s="139">
        <f t="shared" si="99"/>
        <v>0.11523899999999999</v>
      </c>
      <c r="BF104" s="139">
        <f t="shared" si="99"/>
        <v>0.1317017</v>
      </c>
      <c r="BG104" s="139">
        <f t="shared" si="99"/>
        <v>9.8776299999999997E-2</v>
      </c>
      <c r="BH104" s="139">
        <f t="shared" si="99"/>
        <v>4.9388099999999997E-2</v>
      </c>
      <c r="BI104" s="139">
        <f t="shared" si="99"/>
        <v>3.7398000000000002E-3</v>
      </c>
      <c r="BJ104" s="139">
        <f t="shared" si="99"/>
        <v>3.7398000000000002E-3</v>
      </c>
      <c r="BK104" s="139">
        <f t="shared" si="99"/>
        <v>3.7398000000000002E-3</v>
      </c>
      <c r="BL104" s="139">
        <f t="shared" si="99"/>
        <v>3.7398000000000002E-3</v>
      </c>
      <c r="BM104" s="139">
        <f t="shared" si="99"/>
        <v>3.7398000000000002E-3</v>
      </c>
      <c r="BN104" s="56"/>
      <c r="BO104" s="140"/>
      <c r="BP104" s="71"/>
      <c r="BQ104" s="61"/>
      <c r="BR104" s="61"/>
      <c r="BS104" s="61"/>
      <c r="BT104" s="61"/>
      <c r="BU104" s="61"/>
      <c r="BV104" s="139">
        <f>ROUND(BV86,7)</f>
        <v>5.2510599999999998E-2</v>
      </c>
      <c r="BW104" s="139">
        <f t="shared" ref="BW104:CG104" si="100">ROUND(BW86,7)</f>
        <v>5.2510599999999998E-2</v>
      </c>
      <c r="BX104" s="139">
        <f t="shared" si="100"/>
        <v>7.0014099999999996E-2</v>
      </c>
      <c r="BY104" s="139">
        <f t="shared" si="100"/>
        <v>0.1225247</v>
      </c>
      <c r="BZ104" s="139">
        <f t="shared" si="100"/>
        <v>0.14002819999999999</v>
      </c>
      <c r="CA104" s="139">
        <f t="shared" si="100"/>
        <v>0.1050212</v>
      </c>
      <c r="CB104" s="139">
        <f t="shared" si="100"/>
        <v>5.2510599999999998E-2</v>
      </c>
      <c r="CC104" s="139">
        <f t="shared" si="100"/>
        <v>3.9762E-3</v>
      </c>
      <c r="CD104" s="139">
        <f t="shared" si="100"/>
        <v>3.9762E-3</v>
      </c>
      <c r="CE104" s="139">
        <f t="shared" si="100"/>
        <v>3.9762E-3</v>
      </c>
      <c r="CF104" s="139">
        <f t="shared" si="100"/>
        <v>3.9762E-3</v>
      </c>
      <c r="CG104" s="139">
        <f t="shared" si="100"/>
        <v>3.9762E-3</v>
      </c>
      <c r="CH104" s="56"/>
      <c r="CI104"/>
      <c r="CJ104" s="71"/>
      <c r="CK104" s="61"/>
      <c r="CL104" s="61"/>
      <c r="CM104" s="61"/>
      <c r="CN104" s="61"/>
      <c r="CO104" s="61"/>
      <c r="CP104" s="139">
        <f>ROUND(CP86,7)</f>
        <v>5.2580500000000002E-2</v>
      </c>
      <c r="CQ104" s="139">
        <f t="shared" ref="CQ104:DA104" si="101">ROUND(CQ86,7)</f>
        <v>5.2580500000000002E-2</v>
      </c>
      <c r="CR104" s="139">
        <f t="shared" si="101"/>
        <v>7.01074E-2</v>
      </c>
      <c r="CS104" s="139">
        <f t="shared" si="101"/>
        <v>0.1226879</v>
      </c>
      <c r="CT104" s="139">
        <f t="shared" si="101"/>
        <v>0.1402148</v>
      </c>
      <c r="CU104" s="139">
        <f t="shared" si="101"/>
        <v>0.10516109999999999</v>
      </c>
      <c r="CV104" s="139">
        <f t="shared" si="101"/>
        <v>5.2580500000000002E-2</v>
      </c>
      <c r="CW104" s="139">
        <f t="shared" si="101"/>
        <v>3.9814999999999998E-3</v>
      </c>
      <c r="CX104" s="139">
        <f t="shared" si="101"/>
        <v>3.9814999999999998E-3</v>
      </c>
      <c r="CY104" s="139">
        <f t="shared" si="101"/>
        <v>3.9814999999999998E-3</v>
      </c>
      <c r="CZ104" s="139">
        <f t="shared" si="101"/>
        <v>3.9814999999999998E-3</v>
      </c>
      <c r="DA104" s="139">
        <f t="shared" si="101"/>
        <v>3.9814999999999998E-3</v>
      </c>
      <c r="DB104" s="56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6384" s="101" customFormat="1" ht="13">
      <c r="A105" s="56"/>
      <c r="B105" s="94"/>
      <c r="C105" s="56" t="s">
        <v>20</v>
      </c>
      <c r="D105" s="96" t="str">
        <f t="shared" si="95"/>
        <v>£/Peak day kWh</v>
      </c>
      <c r="E105" s="56"/>
      <c r="F105" s="66" t="s">
        <v>60</v>
      </c>
      <c r="G105" s="71"/>
      <c r="H105" s="61"/>
      <c r="I105" s="61"/>
      <c r="J105" s="61"/>
      <c r="K105" s="61"/>
      <c r="L105" s="61"/>
      <c r="M105" s="61"/>
      <c r="N105" s="102">
        <f>ROUND(N87,7)</f>
        <v>2.7799000000000001E-3</v>
      </c>
      <c r="O105" s="102">
        <f t="shared" ref="O105:Y105" si="102">ROUND(O87,7)</f>
        <v>2.7799000000000001E-3</v>
      </c>
      <c r="P105" s="102">
        <f t="shared" si="102"/>
        <v>4.9518000000000001E-3</v>
      </c>
      <c r="Q105" s="102">
        <f t="shared" si="102"/>
        <v>8.6438000000000001E-3</v>
      </c>
      <c r="R105" s="102">
        <f t="shared" si="102"/>
        <v>9.9035000000000008E-3</v>
      </c>
      <c r="S105" s="102">
        <f t="shared" si="102"/>
        <v>7.4276000000000003E-3</v>
      </c>
      <c r="T105" s="102">
        <f t="shared" si="102"/>
        <v>2.7799000000000001E-3</v>
      </c>
      <c r="U105" s="102">
        <f t="shared" si="102"/>
        <v>2.1719999999999999E-4</v>
      </c>
      <c r="V105" s="102">
        <f t="shared" si="102"/>
        <v>2.1719999999999999E-4</v>
      </c>
      <c r="W105" s="102">
        <f t="shared" si="102"/>
        <v>2.1719999999999999E-4</v>
      </c>
      <c r="X105" s="102">
        <f t="shared" si="102"/>
        <v>2.1719999999999999E-4</v>
      </c>
      <c r="Y105" s="102">
        <f t="shared" si="102"/>
        <v>2.1719999999999999E-4</v>
      </c>
      <c r="Z105" s="61"/>
      <c r="AA105"/>
      <c r="AB105" s="71"/>
      <c r="AC105" s="61"/>
      <c r="AD105" s="61"/>
      <c r="AE105" s="61"/>
      <c r="AF105" s="61"/>
      <c r="AG105" s="61"/>
      <c r="AH105" s="139">
        <f>ROUND(AH87,7)</f>
        <v>2.5837999999999998E-3</v>
      </c>
      <c r="AI105" s="139">
        <f t="shared" ref="AI105:AS105" si="103">ROUND(AI87,7)</f>
        <v>2.5837999999999998E-3</v>
      </c>
      <c r="AJ105" s="139">
        <f t="shared" si="103"/>
        <v>4.6024999999999998E-3</v>
      </c>
      <c r="AK105" s="139">
        <f t="shared" si="103"/>
        <v>8.0341000000000006E-3</v>
      </c>
      <c r="AL105" s="139">
        <f t="shared" si="103"/>
        <v>9.2049000000000002E-3</v>
      </c>
      <c r="AM105" s="139">
        <f t="shared" si="103"/>
        <v>6.9036999999999996E-3</v>
      </c>
      <c r="AN105" s="139">
        <f t="shared" si="103"/>
        <v>2.5837999999999998E-3</v>
      </c>
      <c r="AO105" s="139">
        <f t="shared" si="103"/>
        <v>2.019E-4</v>
      </c>
      <c r="AP105" s="139">
        <f t="shared" si="103"/>
        <v>2.019E-4</v>
      </c>
      <c r="AQ105" s="139">
        <f t="shared" si="103"/>
        <v>2.019E-4</v>
      </c>
      <c r="AR105" s="139">
        <f t="shared" si="103"/>
        <v>2.019E-4</v>
      </c>
      <c r="AS105" s="139">
        <f t="shared" si="103"/>
        <v>2.019E-4</v>
      </c>
      <c r="AT105" s="61"/>
      <c r="AU105"/>
      <c r="AV105" s="71"/>
      <c r="AW105" s="61"/>
      <c r="AX105" s="61"/>
      <c r="AY105" s="61"/>
      <c r="AZ105" s="61"/>
      <c r="BA105" s="61"/>
      <c r="BB105" s="139">
        <f>ROUND(BB87,7)</f>
        <v>2.4675000000000001E-3</v>
      </c>
      <c r="BC105" s="139">
        <f t="shared" ref="BC105:BM105" si="104">ROUND(BC87,7)</f>
        <v>2.4675000000000001E-3</v>
      </c>
      <c r="BD105" s="139">
        <f t="shared" si="104"/>
        <v>4.3952000000000001E-3</v>
      </c>
      <c r="BE105" s="139">
        <f t="shared" si="104"/>
        <v>7.6723E-3</v>
      </c>
      <c r="BF105" s="139">
        <f t="shared" si="104"/>
        <v>8.7904000000000003E-3</v>
      </c>
      <c r="BG105" s="139">
        <f t="shared" si="104"/>
        <v>6.5928000000000002E-3</v>
      </c>
      <c r="BH105" s="139">
        <f t="shared" si="104"/>
        <v>2.4675000000000001E-3</v>
      </c>
      <c r="BI105" s="139">
        <f t="shared" si="104"/>
        <v>1.928E-4</v>
      </c>
      <c r="BJ105" s="139">
        <f t="shared" si="104"/>
        <v>1.928E-4</v>
      </c>
      <c r="BK105" s="139">
        <f t="shared" si="104"/>
        <v>1.928E-4</v>
      </c>
      <c r="BL105" s="139">
        <f t="shared" si="104"/>
        <v>1.928E-4</v>
      </c>
      <c r="BM105" s="139">
        <f t="shared" si="104"/>
        <v>1.928E-4</v>
      </c>
      <c r="BN105" s="56"/>
      <c r="BO105" s="140"/>
      <c r="BP105" s="71"/>
      <c r="BQ105" s="61"/>
      <c r="BR105" s="61"/>
      <c r="BS105" s="61"/>
      <c r="BT105" s="61"/>
      <c r="BU105" s="61"/>
      <c r="BV105" s="139">
        <f>ROUND(BV87,7)</f>
        <v>2.6235E-3</v>
      </c>
      <c r="BW105" s="139">
        <f t="shared" ref="BW105:CG105" si="105">ROUND(BW87,7)</f>
        <v>2.6235E-3</v>
      </c>
      <c r="BX105" s="139">
        <f t="shared" si="105"/>
        <v>4.6731000000000003E-3</v>
      </c>
      <c r="BY105" s="139">
        <f t="shared" si="105"/>
        <v>8.1574000000000004E-3</v>
      </c>
      <c r="BZ105" s="139">
        <f t="shared" si="105"/>
        <v>9.3460999999999995E-3</v>
      </c>
      <c r="CA105" s="139">
        <f t="shared" si="105"/>
        <v>7.0096000000000004E-3</v>
      </c>
      <c r="CB105" s="139">
        <f t="shared" si="105"/>
        <v>2.6235E-3</v>
      </c>
      <c r="CC105" s="139">
        <f t="shared" si="105"/>
        <v>2.05E-4</v>
      </c>
      <c r="CD105" s="139">
        <f t="shared" si="105"/>
        <v>2.05E-4</v>
      </c>
      <c r="CE105" s="139">
        <f t="shared" si="105"/>
        <v>2.05E-4</v>
      </c>
      <c r="CF105" s="139">
        <f t="shared" si="105"/>
        <v>2.05E-4</v>
      </c>
      <c r="CG105" s="139">
        <f t="shared" si="105"/>
        <v>2.05E-4</v>
      </c>
      <c r="CH105" s="56"/>
      <c r="CI105"/>
      <c r="CJ105" s="71"/>
      <c r="CK105" s="61"/>
      <c r="CL105" s="61"/>
      <c r="CM105" s="61"/>
      <c r="CN105" s="61"/>
      <c r="CO105" s="61"/>
      <c r="CP105" s="139">
        <f>ROUND(CP87,7)</f>
        <v>2.627E-3</v>
      </c>
      <c r="CQ105" s="139">
        <f t="shared" ref="CQ105:DA105" si="106">ROUND(CQ87,7)</f>
        <v>2.627E-3</v>
      </c>
      <c r="CR105" s="139">
        <f t="shared" si="106"/>
        <v>4.6793E-3</v>
      </c>
      <c r="CS105" s="139">
        <f t="shared" si="106"/>
        <v>8.1682000000000005E-3</v>
      </c>
      <c r="CT105" s="139">
        <f t="shared" si="106"/>
        <v>9.3585999999999999E-3</v>
      </c>
      <c r="CU105" s="139">
        <f t="shared" si="106"/>
        <v>7.0188999999999998E-3</v>
      </c>
      <c r="CV105" s="139">
        <f t="shared" si="106"/>
        <v>2.627E-3</v>
      </c>
      <c r="CW105" s="139">
        <f t="shared" si="106"/>
        <v>2.052E-4</v>
      </c>
      <c r="CX105" s="139">
        <f t="shared" si="106"/>
        <v>2.052E-4</v>
      </c>
      <c r="CY105" s="139">
        <f t="shared" si="106"/>
        <v>2.052E-4</v>
      </c>
      <c r="CZ105" s="139">
        <f t="shared" si="106"/>
        <v>2.052E-4</v>
      </c>
      <c r="DA105" s="139">
        <f t="shared" si="106"/>
        <v>2.052E-4</v>
      </c>
      <c r="DB105" s="56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6384" s="101" customFormat="1" ht="13">
      <c r="A106" s="56"/>
      <c r="B106" s="94"/>
      <c r="C106" s="56" t="s">
        <v>21</v>
      </c>
      <c r="D106" s="96" t="str">
        <f t="shared" si="95"/>
        <v>£/Peak day kWh</v>
      </c>
      <c r="E106" s="56"/>
      <c r="F106" s="66" t="s">
        <v>60</v>
      </c>
      <c r="G106" s="71"/>
      <c r="H106" s="61"/>
      <c r="I106" s="61"/>
      <c r="J106" s="61"/>
      <c r="K106" s="61"/>
      <c r="L106" s="61"/>
      <c r="M106" s="61"/>
      <c r="N106" s="102">
        <f>ROUND(N88,7)</f>
        <v>2.7799000000000001E-3</v>
      </c>
      <c r="O106" s="102">
        <f t="shared" ref="O106:Y106" si="107">ROUND(O88,7)</f>
        <v>2.7799000000000001E-3</v>
      </c>
      <c r="P106" s="102">
        <f t="shared" si="107"/>
        <v>4.9518000000000001E-3</v>
      </c>
      <c r="Q106" s="102">
        <f t="shared" si="107"/>
        <v>8.6438000000000001E-3</v>
      </c>
      <c r="R106" s="102">
        <f t="shared" si="107"/>
        <v>9.9035000000000008E-3</v>
      </c>
      <c r="S106" s="102">
        <f t="shared" si="107"/>
        <v>7.4276000000000003E-3</v>
      </c>
      <c r="T106" s="102">
        <f t="shared" si="107"/>
        <v>2.7799000000000001E-3</v>
      </c>
      <c r="U106" s="102">
        <f t="shared" si="107"/>
        <v>2.1719999999999999E-4</v>
      </c>
      <c r="V106" s="102">
        <f t="shared" si="107"/>
        <v>2.1719999999999999E-4</v>
      </c>
      <c r="W106" s="102">
        <f t="shared" si="107"/>
        <v>2.1719999999999999E-4</v>
      </c>
      <c r="X106" s="102">
        <f t="shared" si="107"/>
        <v>2.1719999999999999E-4</v>
      </c>
      <c r="Y106" s="102">
        <f t="shared" si="107"/>
        <v>2.1719999999999999E-4</v>
      </c>
      <c r="Z106" s="61"/>
      <c r="AA106"/>
      <c r="AB106" s="71"/>
      <c r="AC106" s="61"/>
      <c r="AD106" s="61"/>
      <c r="AE106" s="61"/>
      <c r="AF106" s="61"/>
      <c r="AG106" s="61"/>
      <c r="AH106" s="139">
        <f>ROUND(AH88,7)</f>
        <v>2.5837999999999998E-3</v>
      </c>
      <c r="AI106" s="139">
        <f t="shared" ref="AI106:AS106" si="108">ROUND(AI88,7)</f>
        <v>2.5837999999999998E-3</v>
      </c>
      <c r="AJ106" s="139">
        <f t="shared" si="108"/>
        <v>4.6024999999999998E-3</v>
      </c>
      <c r="AK106" s="139">
        <f t="shared" si="108"/>
        <v>8.0341000000000006E-3</v>
      </c>
      <c r="AL106" s="139">
        <f t="shared" si="108"/>
        <v>9.2049000000000002E-3</v>
      </c>
      <c r="AM106" s="139">
        <f t="shared" si="108"/>
        <v>6.9036999999999996E-3</v>
      </c>
      <c r="AN106" s="139">
        <f t="shared" si="108"/>
        <v>2.5837999999999998E-3</v>
      </c>
      <c r="AO106" s="139">
        <f t="shared" si="108"/>
        <v>2.019E-4</v>
      </c>
      <c r="AP106" s="139">
        <f t="shared" si="108"/>
        <v>2.019E-4</v>
      </c>
      <c r="AQ106" s="139">
        <f t="shared" si="108"/>
        <v>2.019E-4</v>
      </c>
      <c r="AR106" s="139">
        <f t="shared" si="108"/>
        <v>2.019E-4</v>
      </c>
      <c r="AS106" s="139">
        <f t="shared" si="108"/>
        <v>2.019E-4</v>
      </c>
      <c r="AT106" s="61"/>
      <c r="AU106"/>
      <c r="AV106" s="71"/>
      <c r="AW106" s="61"/>
      <c r="AX106" s="61"/>
      <c r="AY106" s="61"/>
      <c r="AZ106" s="61"/>
      <c r="BA106" s="61"/>
      <c r="BB106" s="139">
        <f>ROUND(BB88,7)</f>
        <v>2.4675000000000001E-3</v>
      </c>
      <c r="BC106" s="139">
        <f t="shared" ref="BC106:BM106" si="109">ROUND(BC88,7)</f>
        <v>2.4675000000000001E-3</v>
      </c>
      <c r="BD106" s="139">
        <f t="shared" si="109"/>
        <v>4.3952000000000001E-3</v>
      </c>
      <c r="BE106" s="139">
        <f t="shared" si="109"/>
        <v>7.6723E-3</v>
      </c>
      <c r="BF106" s="139">
        <f t="shared" si="109"/>
        <v>8.7904000000000003E-3</v>
      </c>
      <c r="BG106" s="139">
        <f t="shared" si="109"/>
        <v>6.5928000000000002E-3</v>
      </c>
      <c r="BH106" s="139">
        <f t="shared" si="109"/>
        <v>2.4675000000000001E-3</v>
      </c>
      <c r="BI106" s="139">
        <f t="shared" si="109"/>
        <v>1.928E-4</v>
      </c>
      <c r="BJ106" s="139">
        <f t="shared" si="109"/>
        <v>1.928E-4</v>
      </c>
      <c r="BK106" s="139">
        <f t="shared" si="109"/>
        <v>1.928E-4</v>
      </c>
      <c r="BL106" s="139">
        <f t="shared" si="109"/>
        <v>1.928E-4</v>
      </c>
      <c r="BM106" s="139">
        <f t="shared" si="109"/>
        <v>1.928E-4</v>
      </c>
      <c r="BN106" s="56"/>
      <c r="BO106" s="140"/>
      <c r="BP106" s="71"/>
      <c r="BQ106" s="61"/>
      <c r="BR106" s="61"/>
      <c r="BS106" s="61"/>
      <c r="BT106" s="61"/>
      <c r="BU106" s="61"/>
      <c r="BV106" s="139">
        <f>ROUND(BV88,7)</f>
        <v>2.6235E-3</v>
      </c>
      <c r="BW106" s="139">
        <f t="shared" ref="BW106:CG106" si="110">ROUND(BW88,7)</f>
        <v>2.6235E-3</v>
      </c>
      <c r="BX106" s="139">
        <f t="shared" si="110"/>
        <v>4.6731000000000003E-3</v>
      </c>
      <c r="BY106" s="139">
        <f t="shared" si="110"/>
        <v>8.1574000000000004E-3</v>
      </c>
      <c r="BZ106" s="139">
        <f t="shared" si="110"/>
        <v>9.3460999999999995E-3</v>
      </c>
      <c r="CA106" s="139">
        <f t="shared" si="110"/>
        <v>7.0096000000000004E-3</v>
      </c>
      <c r="CB106" s="139">
        <f t="shared" si="110"/>
        <v>2.6235E-3</v>
      </c>
      <c r="CC106" s="139">
        <f t="shared" si="110"/>
        <v>2.05E-4</v>
      </c>
      <c r="CD106" s="139">
        <f t="shared" si="110"/>
        <v>2.05E-4</v>
      </c>
      <c r="CE106" s="139">
        <f t="shared" si="110"/>
        <v>2.05E-4</v>
      </c>
      <c r="CF106" s="139">
        <f t="shared" si="110"/>
        <v>2.05E-4</v>
      </c>
      <c r="CG106" s="139">
        <f t="shared" si="110"/>
        <v>2.05E-4</v>
      </c>
      <c r="CH106" s="56"/>
      <c r="CI106"/>
      <c r="CJ106" s="71"/>
      <c r="CK106" s="61"/>
      <c r="CL106" s="61"/>
      <c r="CM106" s="61"/>
      <c r="CN106" s="61"/>
      <c r="CO106" s="61"/>
      <c r="CP106" s="139">
        <f>ROUND(CP88,7)</f>
        <v>2.627E-3</v>
      </c>
      <c r="CQ106" s="139">
        <f t="shared" ref="CQ106:DA106" si="111">ROUND(CQ88,7)</f>
        <v>2.627E-3</v>
      </c>
      <c r="CR106" s="139">
        <f t="shared" si="111"/>
        <v>4.6793E-3</v>
      </c>
      <c r="CS106" s="139">
        <f t="shared" si="111"/>
        <v>8.1682000000000005E-3</v>
      </c>
      <c r="CT106" s="139">
        <f t="shared" si="111"/>
        <v>9.3585999999999999E-3</v>
      </c>
      <c r="CU106" s="139">
        <f t="shared" si="111"/>
        <v>7.0188999999999998E-3</v>
      </c>
      <c r="CV106" s="139">
        <f t="shared" si="111"/>
        <v>2.627E-3</v>
      </c>
      <c r="CW106" s="139">
        <f t="shared" si="111"/>
        <v>2.052E-4</v>
      </c>
      <c r="CX106" s="139">
        <f t="shared" si="111"/>
        <v>2.052E-4</v>
      </c>
      <c r="CY106" s="139">
        <f t="shared" si="111"/>
        <v>2.052E-4</v>
      </c>
      <c r="CZ106" s="139">
        <f t="shared" si="111"/>
        <v>2.052E-4</v>
      </c>
      <c r="DA106" s="139">
        <f t="shared" si="111"/>
        <v>2.052E-4</v>
      </c>
      <c r="DB106" s="5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6384" s="101" customFormat="1" ht="13">
      <c r="A107" s="56"/>
      <c r="B107" s="94"/>
      <c r="C107" s="56" t="s">
        <v>22</v>
      </c>
      <c r="D107" s="96" t="str">
        <f t="shared" si="95"/>
        <v>£/Peak day kWh</v>
      </c>
      <c r="E107" s="56"/>
      <c r="F107" s="66" t="s">
        <v>60</v>
      </c>
      <c r="G107" s="71"/>
      <c r="H107" s="61"/>
      <c r="I107" s="61"/>
      <c r="J107" s="61"/>
      <c r="K107" s="61"/>
      <c r="L107" s="61"/>
      <c r="M107" s="61"/>
      <c r="N107" s="61">
        <f>ROUND(N89,7)</f>
        <v>0</v>
      </c>
      <c r="O107" s="61">
        <f t="shared" ref="O107:Y107" si="112">ROUND(O89,7)</f>
        <v>0</v>
      </c>
      <c r="P107" s="61">
        <f t="shared" si="112"/>
        <v>0</v>
      </c>
      <c r="Q107" s="61">
        <f t="shared" si="112"/>
        <v>0</v>
      </c>
      <c r="R107" s="61">
        <f t="shared" si="112"/>
        <v>0</v>
      </c>
      <c r="S107" s="61">
        <f t="shared" si="112"/>
        <v>0</v>
      </c>
      <c r="T107" s="61">
        <f t="shared" si="112"/>
        <v>0</v>
      </c>
      <c r="U107" s="61">
        <f t="shared" si="112"/>
        <v>0</v>
      </c>
      <c r="V107" s="61">
        <f t="shared" si="112"/>
        <v>0</v>
      </c>
      <c r="W107" s="61">
        <f t="shared" si="112"/>
        <v>0</v>
      </c>
      <c r="X107" s="61">
        <f t="shared" si="112"/>
        <v>0</v>
      </c>
      <c r="Y107" s="61">
        <f t="shared" si="112"/>
        <v>0</v>
      </c>
      <c r="Z107" s="61"/>
      <c r="AA107"/>
      <c r="AB107" s="71"/>
      <c r="AC107" s="61"/>
      <c r="AD107" s="61"/>
      <c r="AE107" s="61"/>
      <c r="AF107" s="61"/>
      <c r="AG107" s="61"/>
      <c r="AH107" s="61">
        <f>ROUND(AH89,7)</f>
        <v>0</v>
      </c>
      <c r="AI107" s="61">
        <f t="shared" ref="AI107:AS107" si="113">ROUND(AI89,7)</f>
        <v>0</v>
      </c>
      <c r="AJ107" s="61">
        <f t="shared" si="113"/>
        <v>0</v>
      </c>
      <c r="AK107" s="61">
        <f t="shared" si="113"/>
        <v>0</v>
      </c>
      <c r="AL107" s="61">
        <f t="shared" si="113"/>
        <v>0</v>
      </c>
      <c r="AM107" s="61">
        <f t="shared" si="113"/>
        <v>0</v>
      </c>
      <c r="AN107" s="61">
        <f t="shared" si="113"/>
        <v>0</v>
      </c>
      <c r="AO107" s="61">
        <f t="shared" si="113"/>
        <v>0</v>
      </c>
      <c r="AP107" s="61">
        <f t="shared" si="113"/>
        <v>0</v>
      </c>
      <c r="AQ107" s="61">
        <f t="shared" si="113"/>
        <v>0</v>
      </c>
      <c r="AR107" s="61">
        <f t="shared" si="113"/>
        <v>0</v>
      </c>
      <c r="AS107" s="61">
        <f t="shared" si="113"/>
        <v>0</v>
      </c>
      <c r="AT107" s="61"/>
      <c r="AU107"/>
      <c r="AV107" s="71"/>
      <c r="AW107" s="61"/>
      <c r="AX107" s="61"/>
      <c r="AY107" s="61"/>
      <c r="AZ107" s="61"/>
      <c r="BA107" s="61"/>
      <c r="BB107" s="61">
        <f>ROUND(BB89,7)</f>
        <v>0</v>
      </c>
      <c r="BC107" s="61">
        <f t="shared" ref="BC107:BM107" si="114">ROUND(BC89,7)</f>
        <v>0</v>
      </c>
      <c r="BD107" s="61">
        <f t="shared" si="114"/>
        <v>0</v>
      </c>
      <c r="BE107" s="61">
        <f t="shared" si="114"/>
        <v>0</v>
      </c>
      <c r="BF107" s="61">
        <f t="shared" si="114"/>
        <v>0</v>
      </c>
      <c r="BG107" s="61">
        <f t="shared" si="114"/>
        <v>0</v>
      </c>
      <c r="BH107" s="61">
        <f t="shared" si="114"/>
        <v>0</v>
      </c>
      <c r="BI107" s="61">
        <f t="shared" si="114"/>
        <v>0</v>
      </c>
      <c r="BJ107" s="61">
        <f t="shared" si="114"/>
        <v>0</v>
      </c>
      <c r="BK107" s="61">
        <f t="shared" si="114"/>
        <v>0</v>
      </c>
      <c r="BL107" s="61">
        <f t="shared" si="114"/>
        <v>0</v>
      </c>
      <c r="BM107" s="61">
        <f t="shared" si="114"/>
        <v>0</v>
      </c>
      <c r="BN107" s="56"/>
      <c r="BO107" s="140"/>
      <c r="BP107" s="71"/>
      <c r="BQ107" s="61"/>
      <c r="BR107" s="61"/>
      <c r="BS107" s="61"/>
      <c r="BT107" s="61"/>
      <c r="BU107" s="61"/>
      <c r="BV107" s="61">
        <f>ROUND(BV89,7)</f>
        <v>0</v>
      </c>
      <c r="BW107" s="61">
        <f t="shared" ref="BW107:CG107" si="115">ROUND(BW89,7)</f>
        <v>0</v>
      </c>
      <c r="BX107" s="61">
        <f t="shared" si="115"/>
        <v>0</v>
      </c>
      <c r="BY107" s="61">
        <f t="shared" si="115"/>
        <v>0</v>
      </c>
      <c r="BZ107" s="61">
        <f t="shared" si="115"/>
        <v>0</v>
      </c>
      <c r="CA107" s="61">
        <f t="shared" si="115"/>
        <v>0</v>
      </c>
      <c r="CB107" s="61">
        <f t="shared" si="115"/>
        <v>0</v>
      </c>
      <c r="CC107" s="61">
        <f t="shared" si="115"/>
        <v>0</v>
      </c>
      <c r="CD107" s="61">
        <f t="shared" si="115"/>
        <v>0</v>
      </c>
      <c r="CE107" s="61">
        <f t="shared" si="115"/>
        <v>0</v>
      </c>
      <c r="CF107" s="61">
        <f t="shared" si="115"/>
        <v>0</v>
      </c>
      <c r="CG107" s="61">
        <f t="shared" si="115"/>
        <v>0</v>
      </c>
      <c r="CH107" s="56"/>
      <c r="CI107"/>
      <c r="CJ107" s="71"/>
      <c r="CK107" s="61"/>
      <c r="CL107" s="61"/>
      <c r="CM107" s="61"/>
      <c r="CN107" s="61"/>
      <c r="CO107" s="61"/>
      <c r="CP107" s="61">
        <f>ROUND(CP89,7)</f>
        <v>0</v>
      </c>
      <c r="CQ107" s="61">
        <f t="shared" ref="CQ107:DA107" si="116">ROUND(CQ89,7)</f>
        <v>0</v>
      </c>
      <c r="CR107" s="61">
        <f t="shared" si="116"/>
        <v>0</v>
      </c>
      <c r="CS107" s="61">
        <f t="shared" si="116"/>
        <v>0</v>
      </c>
      <c r="CT107" s="61">
        <f t="shared" si="116"/>
        <v>0</v>
      </c>
      <c r="CU107" s="61">
        <f t="shared" si="116"/>
        <v>0</v>
      </c>
      <c r="CV107" s="61">
        <f t="shared" si="116"/>
        <v>0</v>
      </c>
      <c r="CW107" s="61">
        <f t="shared" si="116"/>
        <v>0</v>
      </c>
      <c r="CX107" s="61">
        <f t="shared" si="116"/>
        <v>0</v>
      </c>
      <c r="CY107" s="61">
        <f t="shared" si="116"/>
        <v>0</v>
      </c>
      <c r="CZ107" s="61">
        <f t="shared" si="116"/>
        <v>0</v>
      </c>
      <c r="DA107" s="61">
        <f t="shared" si="116"/>
        <v>0</v>
      </c>
      <c r="DB107" s="56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6384" s="101" customFormat="1" ht="13">
      <c r="A108" s="56"/>
      <c r="B108" s="94"/>
      <c r="C108" s="56" t="s">
        <v>23</v>
      </c>
      <c r="D108" s="96" t="str">
        <f t="shared" si="95"/>
        <v>£/Peak day kWh</v>
      </c>
      <c r="E108" s="56"/>
      <c r="F108" s="66" t="s">
        <v>60</v>
      </c>
      <c r="G108" s="71"/>
      <c r="H108" s="61"/>
      <c r="I108" s="61"/>
      <c r="J108" s="61"/>
      <c r="K108" s="61"/>
      <c r="L108" s="61"/>
      <c r="M108" s="61"/>
      <c r="N108" s="61">
        <f>ROUND(N90,7)</f>
        <v>1E-4</v>
      </c>
      <c r="O108" s="61">
        <f t="shared" ref="O108:Y108" si="117">ROUND(O90,7)</f>
        <v>1E-4</v>
      </c>
      <c r="P108" s="61">
        <f t="shared" si="117"/>
        <v>1E-4</v>
      </c>
      <c r="Q108" s="61">
        <f t="shared" si="117"/>
        <v>1E-4</v>
      </c>
      <c r="R108" s="61">
        <f t="shared" si="117"/>
        <v>1E-4</v>
      </c>
      <c r="S108" s="61">
        <f t="shared" si="117"/>
        <v>1E-4</v>
      </c>
      <c r="T108" s="61">
        <f t="shared" si="117"/>
        <v>1E-4</v>
      </c>
      <c r="U108" s="61">
        <f t="shared" si="117"/>
        <v>1E-4</v>
      </c>
      <c r="V108" s="61">
        <f t="shared" si="117"/>
        <v>1E-4</v>
      </c>
      <c r="W108" s="61">
        <f t="shared" si="117"/>
        <v>1E-4</v>
      </c>
      <c r="X108" s="61">
        <f t="shared" si="117"/>
        <v>1E-4</v>
      </c>
      <c r="Y108" s="61">
        <f t="shared" si="117"/>
        <v>1E-4</v>
      </c>
      <c r="Z108" s="61"/>
      <c r="AA108"/>
      <c r="AB108" s="71"/>
      <c r="AC108" s="61"/>
      <c r="AD108" s="61"/>
      <c r="AE108" s="61"/>
      <c r="AF108" s="61"/>
      <c r="AG108" s="61"/>
      <c r="AH108" s="139">
        <f>ROUND(AH90,7)</f>
        <v>1E-4</v>
      </c>
      <c r="AI108" s="139">
        <f t="shared" ref="AI108:AS108" si="118">ROUND(AI90,7)</f>
        <v>1E-4</v>
      </c>
      <c r="AJ108" s="139">
        <f t="shared" si="118"/>
        <v>1E-4</v>
      </c>
      <c r="AK108" s="139">
        <f t="shared" si="118"/>
        <v>1E-4</v>
      </c>
      <c r="AL108" s="139">
        <f t="shared" si="118"/>
        <v>1E-4</v>
      </c>
      <c r="AM108" s="139">
        <f t="shared" si="118"/>
        <v>1E-4</v>
      </c>
      <c r="AN108" s="139">
        <f t="shared" si="118"/>
        <v>1E-4</v>
      </c>
      <c r="AO108" s="139">
        <f t="shared" si="118"/>
        <v>1E-4</v>
      </c>
      <c r="AP108" s="139">
        <f t="shared" si="118"/>
        <v>1E-4</v>
      </c>
      <c r="AQ108" s="139">
        <f t="shared" si="118"/>
        <v>1E-4</v>
      </c>
      <c r="AR108" s="139">
        <f t="shared" si="118"/>
        <v>1E-4</v>
      </c>
      <c r="AS108" s="139">
        <f t="shared" si="118"/>
        <v>1E-4</v>
      </c>
      <c r="AT108" s="61"/>
      <c r="AU108"/>
      <c r="AV108" s="71"/>
      <c r="AW108" s="61"/>
      <c r="AX108" s="61"/>
      <c r="AY108" s="61"/>
      <c r="AZ108" s="61"/>
      <c r="BA108" s="61"/>
      <c r="BB108" s="61">
        <f>ROUND(BB90,7)</f>
        <v>1E-4</v>
      </c>
      <c r="BC108" s="61">
        <f t="shared" ref="BC108:BM108" si="119">ROUND(BC90,7)</f>
        <v>1E-4</v>
      </c>
      <c r="BD108" s="61">
        <f t="shared" si="119"/>
        <v>1E-4</v>
      </c>
      <c r="BE108" s="61">
        <f t="shared" si="119"/>
        <v>1E-4</v>
      </c>
      <c r="BF108" s="61">
        <f t="shared" si="119"/>
        <v>1E-4</v>
      </c>
      <c r="BG108" s="61">
        <f t="shared" si="119"/>
        <v>1E-4</v>
      </c>
      <c r="BH108" s="61">
        <f t="shared" si="119"/>
        <v>1E-4</v>
      </c>
      <c r="BI108" s="61">
        <f t="shared" si="119"/>
        <v>1E-4</v>
      </c>
      <c r="BJ108" s="61">
        <f t="shared" si="119"/>
        <v>1E-4</v>
      </c>
      <c r="BK108" s="61">
        <f t="shared" si="119"/>
        <v>1E-4</v>
      </c>
      <c r="BL108" s="61">
        <f t="shared" si="119"/>
        <v>1E-4</v>
      </c>
      <c r="BM108" s="61">
        <f t="shared" si="119"/>
        <v>1E-4</v>
      </c>
      <c r="BN108" s="56"/>
      <c r="BO108" s="140"/>
      <c r="BP108" s="71"/>
      <c r="BQ108" s="61"/>
      <c r="BR108" s="61"/>
      <c r="BS108" s="61"/>
      <c r="BT108" s="61"/>
      <c r="BU108" s="61"/>
      <c r="BV108" s="61">
        <f>ROUND(BV90,7)</f>
        <v>1E-4</v>
      </c>
      <c r="BW108" s="61">
        <f t="shared" ref="BW108:CG108" si="120">ROUND(BW90,7)</f>
        <v>1E-4</v>
      </c>
      <c r="BX108" s="61">
        <f t="shared" si="120"/>
        <v>1E-4</v>
      </c>
      <c r="BY108" s="61">
        <f t="shared" si="120"/>
        <v>1E-4</v>
      </c>
      <c r="BZ108" s="61">
        <f t="shared" si="120"/>
        <v>1E-4</v>
      </c>
      <c r="CA108" s="61">
        <f t="shared" si="120"/>
        <v>1E-4</v>
      </c>
      <c r="CB108" s="61">
        <f t="shared" si="120"/>
        <v>1E-4</v>
      </c>
      <c r="CC108" s="61">
        <f t="shared" si="120"/>
        <v>1E-4</v>
      </c>
      <c r="CD108" s="61">
        <f t="shared" si="120"/>
        <v>1E-4</v>
      </c>
      <c r="CE108" s="61">
        <f t="shared" si="120"/>
        <v>1E-4</v>
      </c>
      <c r="CF108" s="61">
        <f t="shared" si="120"/>
        <v>1E-4</v>
      </c>
      <c r="CG108" s="61">
        <f t="shared" si="120"/>
        <v>1E-4</v>
      </c>
      <c r="CH108" s="56"/>
      <c r="CI108"/>
      <c r="CJ108" s="71"/>
      <c r="CK108" s="61"/>
      <c r="CL108" s="61"/>
      <c r="CM108" s="61"/>
      <c r="CN108" s="61"/>
      <c r="CO108" s="61"/>
      <c r="CP108" s="61">
        <f>ROUND(CP90,7)</f>
        <v>1E-4</v>
      </c>
      <c r="CQ108" s="61">
        <f t="shared" ref="CQ108:DA108" si="121">ROUND(CQ90,7)</f>
        <v>1E-4</v>
      </c>
      <c r="CR108" s="61">
        <f t="shared" si="121"/>
        <v>1E-4</v>
      </c>
      <c r="CS108" s="61">
        <f t="shared" si="121"/>
        <v>1E-4</v>
      </c>
      <c r="CT108" s="61">
        <f t="shared" si="121"/>
        <v>1E-4</v>
      </c>
      <c r="CU108" s="61">
        <f t="shared" si="121"/>
        <v>1E-4</v>
      </c>
      <c r="CV108" s="61">
        <f t="shared" si="121"/>
        <v>1E-4</v>
      </c>
      <c r="CW108" s="61">
        <f t="shared" si="121"/>
        <v>1E-4</v>
      </c>
      <c r="CX108" s="61">
        <f t="shared" si="121"/>
        <v>1E-4</v>
      </c>
      <c r="CY108" s="61">
        <f t="shared" si="121"/>
        <v>1E-4</v>
      </c>
      <c r="CZ108" s="61">
        <f t="shared" si="121"/>
        <v>1E-4</v>
      </c>
      <c r="DA108" s="61">
        <f t="shared" si="121"/>
        <v>1E-4</v>
      </c>
      <c r="DB108" s="56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6384" s="101" customFormat="1" ht="13">
      <c r="A109" s="56"/>
      <c r="B109" s="94"/>
      <c r="C109" s="56"/>
      <c r="D109" s="96"/>
      <c r="E109" s="56"/>
      <c r="F109" s="56"/>
      <c r="G109" s="7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/>
      <c r="AB109"/>
      <c r="AC109"/>
      <c r="AD109"/>
      <c r="AE109"/>
      <c r="AF109"/>
      <c r="AG109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 s="56"/>
      <c r="BO109" s="140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 s="140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140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6384" s="101" customFormat="1" ht="13">
      <c r="A110" s="56"/>
      <c r="B110" s="94"/>
      <c r="C110" s="95" t="s">
        <v>113</v>
      </c>
      <c r="D110" s="96"/>
      <c r="E110" s="56"/>
      <c r="F110" s="56"/>
      <c r="G110" s="7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 s="140"/>
      <c r="BO110" s="14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14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 s="101" customFormat="1" ht="15">
      <c r="A111" s="56"/>
      <c r="B111" s="94"/>
      <c r="C111" s="56" t="s">
        <v>17</v>
      </c>
      <c r="D111" s="96" t="s">
        <v>56</v>
      </c>
      <c r="E111" s="56"/>
      <c r="F111" s="66" t="s">
        <v>57</v>
      </c>
      <c r="G111" s="103">
        <f>'Seasonal Factors &amp; Multipliers'!G22*'Calc Com &amp; Cap'!G78</f>
        <v>0.43436409042422752</v>
      </c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>
        <f>'Seasonal Factors &amp; Multipliers'!G22*'Calc Com &amp; Cap'!H78</f>
        <v>0.40372435999139672</v>
      </c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>
        <f>'Seasonal Factors &amp; Multipliers'!G22*'Calc Com &amp; Cap'!I78</f>
        <v>0.38554368809461981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>
        <f>'Seasonal Factors &amp; Multipliers'!G22*'Calc Com &amp; Cap'!J78</f>
        <v>0.40991868830245698</v>
      </c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>
        <f>'Seasonal Factors &amp; Multipliers'!G22*'Calc Com &amp; Cap'!K78</f>
        <v>0.41046481467264923</v>
      </c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6384" s="101" customFormat="1" ht="15" hidden="1">
      <c r="A112" s="56"/>
      <c r="B112" s="94"/>
      <c r="C112" s="56" t="s">
        <v>18</v>
      </c>
      <c r="D112" s="96" t="s">
        <v>56</v>
      </c>
      <c r="E112" s="56"/>
      <c r="F112" s="66" t="s">
        <v>58</v>
      </c>
      <c r="G112" s="103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s="101" customFormat="1" ht="15" hidden="1">
      <c r="A113" s="56"/>
      <c r="B113" s="94"/>
      <c r="C113" s="56" t="s">
        <v>19</v>
      </c>
      <c r="D113" s="96" t="s">
        <v>56</v>
      </c>
      <c r="E113" s="56"/>
      <c r="F113" s="66" t="s">
        <v>58</v>
      </c>
      <c r="G113" s="103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s="101" customFormat="1" ht="15" hidden="1">
      <c r="A114" s="56"/>
      <c r="B114" s="94"/>
      <c r="C114" s="56" t="s">
        <v>20</v>
      </c>
      <c r="D114" s="96" t="s">
        <v>56</v>
      </c>
      <c r="E114" s="56"/>
      <c r="F114" s="66" t="s">
        <v>58</v>
      </c>
      <c r="G114" s="103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s="101" customFormat="1" ht="15" hidden="1">
      <c r="A115" s="56"/>
      <c r="B115" s="94"/>
      <c r="C115" s="56" t="s">
        <v>21</v>
      </c>
      <c r="D115" s="96" t="s">
        <v>56</v>
      </c>
      <c r="E115" s="56"/>
      <c r="F115" s="66" t="s">
        <v>58</v>
      </c>
      <c r="G115" s="103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 s="101" customFormat="1" ht="15" hidden="1">
      <c r="A116" s="56"/>
      <c r="B116" s="94"/>
      <c r="C116" s="56" t="s">
        <v>22</v>
      </c>
      <c r="D116" s="96" t="s">
        <v>56</v>
      </c>
      <c r="E116" s="56"/>
      <c r="F116" s="66" t="s">
        <v>58</v>
      </c>
      <c r="G116" s="103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 s="101" customFormat="1" ht="15" hidden="1">
      <c r="A117" s="56"/>
      <c r="B117" s="94"/>
      <c r="C117" s="56" t="s">
        <v>23</v>
      </c>
      <c r="D117" s="96" t="s">
        <v>56</v>
      </c>
      <c r="E117" s="56"/>
      <c r="F117" s="66" t="s">
        <v>58</v>
      </c>
      <c r="G117" s="103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s="101" customFormat="1" ht="13">
      <c r="A118" s="56"/>
      <c r="B118" s="94"/>
      <c r="C118" s="56"/>
      <c r="D118" s="96"/>
      <c r="E118" s="56"/>
      <c r="F118" s="56"/>
      <c r="G118" s="103"/>
      <c r="H118" s="61"/>
      <c r="I118" s="61"/>
      <c r="J118" s="61"/>
      <c r="K118" s="61"/>
      <c r="L118" s="61"/>
      <c r="M118" s="61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61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s="101" customFormat="1" ht="13" hidden="1">
      <c r="A119" s="56"/>
      <c r="B119" s="94"/>
      <c r="C119" s="95" t="s">
        <v>62</v>
      </c>
      <c r="D119" s="96"/>
      <c r="E119" s="56"/>
      <c r="F119" s="56"/>
      <c r="G119" s="103"/>
      <c r="H119" s="61"/>
      <c r="I119" s="61"/>
      <c r="J119" s="61"/>
      <c r="K119" s="61"/>
      <c r="L119" s="61"/>
      <c r="M119" s="61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61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101" customFormat="1" ht="15" hidden="1">
      <c r="A120" s="56"/>
      <c r="B120" s="94"/>
      <c r="C120" s="56" t="s">
        <v>17</v>
      </c>
      <c r="D120" s="96" t="s">
        <v>56</v>
      </c>
      <c r="E120" s="56"/>
      <c r="F120" s="66" t="s">
        <v>57</v>
      </c>
      <c r="G120" s="103"/>
      <c r="H120" s="61"/>
      <c r="I120" s="61"/>
      <c r="J120" s="61"/>
      <c r="K120" s="61"/>
      <c r="L120" s="61"/>
      <c r="M120" s="61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61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101" customFormat="1" ht="15" hidden="1">
      <c r="A121" s="56"/>
      <c r="B121" s="94"/>
      <c r="C121" s="56" t="s">
        <v>18</v>
      </c>
      <c r="D121" s="96" t="s">
        <v>56</v>
      </c>
      <c r="E121" s="56"/>
      <c r="F121" s="66" t="s">
        <v>58</v>
      </c>
      <c r="G121" s="103"/>
      <c r="H121" s="61"/>
      <c r="I121" s="61"/>
      <c r="J121" s="61"/>
      <c r="K121" s="61"/>
      <c r="L121" s="61"/>
      <c r="M121" s="61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6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s="101" customFormat="1" ht="15" hidden="1">
      <c r="A122" s="56"/>
      <c r="B122" s="94"/>
      <c r="C122" s="56" t="s">
        <v>19</v>
      </c>
      <c r="D122" s="96" t="s">
        <v>56</v>
      </c>
      <c r="E122" s="56"/>
      <c r="F122" s="66" t="s">
        <v>58</v>
      </c>
      <c r="G122" s="103"/>
      <c r="H122" s="61"/>
      <c r="I122" s="61"/>
      <c r="J122" s="61"/>
      <c r="K122" s="61"/>
      <c r="L122" s="61"/>
      <c r="M122" s="61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61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s="101" customFormat="1" ht="15" hidden="1">
      <c r="A123" s="56"/>
      <c r="B123" s="94"/>
      <c r="C123" s="56" t="s">
        <v>20</v>
      </c>
      <c r="D123" s="96" t="s">
        <v>56</v>
      </c>
      <c r="E123" s="56"/>
      <c r="F123" s="66" t="s">
        <v>58</v>
      </c>
      <c r="G123" s="103"/>
      <c r="H123" s="61"/>
      <c r="I123" s="61"/>
      <c r="J123" s="61"/>
      <c r="K123" s="61"/>
      <c r="L123" s="61"/>
      <c r="M123" s="61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61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s="101" customFormat="1" ht="15" hidden="1">
      <c r="A124" s="56"/>
      <c r="B124" s="94"/>
      <c r="C124" s="56" t="s">
        <v>21</v>
      </c>
      <c r="D124" s="96" t="s">
        <v>56</v>
      </c>
      <c r="E124" s="56"/>
      <c r="F124" s="66" t="s">
        <v>58</v>
      </c>
      <c r="G124" s="103"/>
      <c r="H124" s="61"/>
      <c r="I124" s="61"/>
      <c r="J124" s="61"/>
      <c r="K124" s="61"/>
      <c r="L124" s="61"/>
      <c r="M124" s="61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61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s="101" customFormat="1" ht="15" hidden="1">
      <c r="A125" s="56"/>
      <c r="B125" s="94"/>
      <c r="C125" s="56" t="s">
        <v>22</v>
      </c>
      <c r="D125" s="96" t="s">
        <v>56</v>
      </c>
      <c r="E125" s="56"/>
      <c r="F125" s="66" t="s">
        <v>58</v>
      </c>
      <c r="G125" s="103"/>
      <c r="H125" s="61"/>
      <c r="I125" s="61"/>
      <c r="J125" s="61"/>
      <c r="K125" s="61"/>
      <c r="L125" s="61"/>
      <c r="M125" s="61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61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s="101" customFormat="1" ht="15" hidden="1">
      <c r="A126" s="56"/>
      <c r="B126" s="94"/>
      <c r="C126" s="56" t="s">
        <v>23</v>
      </c>
      <c r="D126" s="96" t="s">
        <v>56</v>
      </c>
      <c r="E126" s="56"/>
      <c r="F126" s="66" t="s">
        <v>58</v>
      </c>
      <c r="G126" s="103"/>
      <c r="H126" s="61"/>
      <c r="I126" s="61"/>
      <c r="J126" s="61"/>
      <c r="K126" s="61"/>
      <c r="L126" s="61"/>
      <c r="M126" s="61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61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6384" s="101" customFormat="1" ht="13" hidden="1">
      <c r="A127" s="56"/>
      <c r="B127" s="94"/>
      <c r="C127" s="56"/>
      <c r="D127" s="96"/>
      <c r="E127" s="56"/>
      <c r="F127" s="56"/>
      <c r="G127" s="103"/>
      <c r="H127" s="61"/>
      <c r="I127" s="61"/>
      <c r="J127" s="61"/>
      <c r="K127" s="61"/>
      <c r="L127" s="61"/>
      <c r="M127" s="61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61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s="101" customFormat="1" ht="15" hidden="1">
      <c r="A128" s="56"/>
      <c r="B128" s="94"/>
      <c r="C128" s="56" t="s">
        <v>18</v>
      </c>
      <c r="D128" s="96" t="s">
        <v>56</v>
      </c>
      <c r="E128" s="56"/>
      <c r="F128" s="66" t="s">
        <v>63</v>
      </c>
      <c r="G128" s="103"/>
      <c r="H128" s="61"/>
      <c r="I128" s="61"/>
      <c r="J128" s="61"/>
      <c r="K128" s="61"/>
      <c r="L128" s="61"/>
      <c r="M128" s="61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61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101" customFormat="1" ht="15" hidden="1">
      <c r="A129" s="56"/>
      <c r="B129" s="94"/>
      <c r="C129" s="56" t="s">
        <v>19</v>
      </c>
      <c r="D129" s="96" t="s">
        <v>56</v>
      </c>
      <c r="E129" s="56"/>
      <c r="F129" s="66" t="s">
        <v>63</v>
      </c>
      <c r="G129" s="103"/>
      <c r="H129" s="61"/>
      <c r="I129" s="61"/>
      <c r="J129" s="61"/>
      <c r="K129" s="61"/>
      <c r="L129" s="61"/>
      <c r="M129" s="61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61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101" customFormat="1" ht="15" hidden="1">
      <c r="A130" s="56"/>
      <c r="B130" s="94"/>
      <c r="C130" s="56" t="s">
        <v>20</v>
      </c>
      <c r="D130" s="96" t="s">
        <v>56</v>
      </c>
      <c r="E130" s="56"/>
      <c r="F130" s="66" t="s">
        <v>63</v>
      </c>
      <c r="G130" s="103"/>
      <c r="H130" s="61"/>
      <c r="I130" s="61"/>
      <c r="J130" s="61"/>
      <c r="K130" s="61"/>
      <c r="L130" s="61"/>
      <c r="M130" s="61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61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101" customFormat="1" ht="15" hidden="1">
      <c r="A131" s="56"/>
      <c r="B131" s="94"/>
      <c r="C131" s="56" t="s">
        <v>21</v>
      </c>
      <c r="D131" s="96" t="s">
        <v>56</v>
      </c>
      <c r="E131" s="56"/>
      <c r="F131" s="66" t="s">
        <v>63</v>
      </c>
      <c r="G131" s="103"/>
      <c r="H131" s="61"/>
      <c r="I131" s="61"/>
      <c r="J131" s="61"/>
      <c r="K131" s="61"/>
      <c r="L131" s="61"/>
      <c r="M131" s="61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6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101" customFormat="1" ht="15" hidden="1">
      <c r="A132" s="56"/>
      <c r="B132" s="94"/>
      <c r="C132" s="56" t="s">
        <v>22</v>
      </c>
      <c r="D132" s="96" t="s">
        <v>56</v>
      </c>
      <c r="E132" s="56"/>
      <c r="F132" s="66" t="s">
        <v>63</v>
      </c>
      <c r="G132" s="103"/>
      <c r="H132" s="61"/>
      <c r="I132" s="61"/>
      <c r="J132" s="61"/>
      <c r="K132" s="61"/>
      <c r="L132" s="61"/>
      <c r="M132" s="61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61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101" customFormat="1" ht="15" hidden="1">
      <c r="A133" s="56"/>
      <c r="B133" s="94"/>
      <c r="C133" s="56" t="s">
        <v>23</v>
      </c>
      <c r="D133" s="96" t="s">
        <v>56</v>
      </c>
      <c r="E133" s="56"/>
      <c r="F133" s="66" t="s">
        <v>63</v>
      </c>
      <c r="G133" s="103"/>
      <c r="H133" s="61"/>
      <c r="I133" s="61"/>
      <c r="J133" s="61"/>
      <c r="K133" s="61"/>
      <c r="L133" s="61"/>
      <c r="M133" s="61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61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6384" s="101" customFormat="1" ht="13" hidden="1">
      <c r="A134" s="56"/>
      <c r="B134" s="94"/>
      <c r="C134" s="56"/>
      <c r="D134" s="96"/>
      <c r="E134" s="56"/>
      <c r="F134" s="56"/>
      <c r="G134" s="103"/>
      <c r="H134" s="61"/>
      <c r="I134" s="61"/>
      <c r="J134" s="61"/>
      <c r="K134" s="61"/>
      <c r="L134" s="61"/>
      <c r="M134" s="61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61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6384" s="101" customFormat="1" ht="13">
      <c r="A135" s="56"/>
      <c r="B135" s="94"/>
      <c r="C135" s="95" t="s">
        <v>64</v>
      </c>
      <c r="D135" s="96"/>
      <c r="E135" s="56"/>
      <c r="F135" s="56"/>
      <c r="G135" s="103"/>
      <c r="H135" s="61"/>
      <c r="I135" s="61"/>
      <c r="J135" s="61"/>
      <c r="K135" s="61"/>
      <c r="L135" s="61"/>
      <c r="M135" s="61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61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 s="101" customFormat="1" ht="13">
      <c r="A136" s="56"/>
      <c r="B136" s="94"/>
      <c r="C136" s="56" t="s">
        <v>17</v>
      </c>
      <c r="D136" s="96" t="s">
        <v>56</v>
      </c>
      <c r="E136" s="56"/>
      <c r="F136" s="66" t="s">
        <v>60</v>
      </c>
      <c r="G136" s="103">
        <f>ROUND(G111,5)</f>
        <v>0.43436000000000002</v>
      </c>
      <c r="H136" s="61"/>
      <c r="I136" s="61"/>
      <c r="J136" s="61"/>
      <c r="K136" s="61"/>
      <c r="L136" s="61"/>
      <c r="M136" s="61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61"/>
      <c r="AA136">
        <f>ROUND(AA111,5)</f>
        <v>0.40372000000000002</v>
      </c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>
        <f>ROUND(AU111,5)</f>
        <v>0.38553999999999999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>
        <f>ROUND(BP111,5)</f>
        <v>0.40992000000000001</v>
      </c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>
        <f>ROUND(CJ111,5)</f>
        <v>0.41045999999999999</v>
      </c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6384" s="101" customFormat="1" ht="13" hidden="1">
      <c r="A137" s="56"/>
      <c r="B137" s="94"/>
      <c r="C137" s="56" t="s">
        <v>18</v>
      </c>
      <c r="D137" s="96" t="s">
        <v>56</v>
      </c>
      <c r="E137" s="56"/>
      <c r="F137" s="66" t="s">
        <v>60</v>
      </c>
      <c r="G137" s="71"/>
      <c r="H137" s="61"/>
      <c r="I137" s="61"/>
      <c r="J137" s="61"/>
      <c r="K137" s="61"/>
      <c r="L137" s="61"/>
      <c r="M137" s="61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61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6384" s="101" customFormat="1" ht="13" hidden="1">
      <c r="A138" s="56"/>
      <c r="B138" s="94"/>
      <c r="C138" s="56" t="s">
        <v>19</v>
      </c>
      <c r="D138" s="96" t="s">
        <v>56</v>
      </c>
      <c r="E138" s="56"/>
      <c r="F138" s="66" t="s">
        <v>60</v>
      </c>
      <c r="G138" s="71"/>
      <c r="H138" s="61"/>
      <c r="I138" s="61"/>
      <c r="J138" s="61"/>
      <c r="K138" s="61"/>
      <c r="L138" s="61"/>
      <c r="M138" s="61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61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6384" s="101" customFormat="1" ht="13" hidden="1">
      <c r="A139" s="56"/>
      <c r="B139" s="94"/>
      <c r="C139" s="56" t="s">
        <v>20</v>
      </c>
      <c r="D139" s="96" t="s">
        <v>56</v>
      </c>
      <c r="E139" s="56"/>
      <c r="F139" s="66" t="s">
        <v>60</v>
      </c>
      <c r="G139" s="71"/>
      <c r="H139" s="61"/>
      <c r="I139" s="61"/>
      <c r="J139" s="61"/>
      <c r="K139" s="61"/>
      <c r="L139" s="61"/>
      <c r="M139" s="61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61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  <row r="140" spans="1:16384" s="101" customFormat="1" ht="13" hidden="1">
      <c r="A140" s="56"/>
      <c r="B140" s="94"/>
      <c r="C140" s="56" t="s">
        <v>21</v>
      </c>
      <c r="D140" s="96" t="s">
        <v>56</v>
      </c>
      <c r="E140" s="56"/>
      <c r="F140" s="66" t="s">
        <v>60</v>
      </c>
      <c r="G140" s="71"/>
      <c r="H140" s="61"/>
      <c r="I140" s="61"/>
      <c r="J140" s="61"/>
      <c r="K140" s="61"/>
      <c r="L140" s="61"/>
      <c r="M140" s="61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61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  <c r="XFD140"/>
    </row>
    <row r="141" spans="1:16384" s="101" customFormat="1" ht="13" hidden="1">
      <c r="A141" s="56"/>
      <c r="B141" s="94"/>
      <c r="C141" s="56" t="s">
        <v>22</v>
      </c>
      <c r="D141" s="96" t="s">
        <v>56</v>
      </c>
      <c r="E141" s="56"/>
      <c r="F141" s="66" t="s">
        <v>60</v>
      </c>
      <c r="G141" s="71"/>
      <c r="H141" s="61"/>
      <c r="I141" s="61"/>
      <c r="J141" s="61"/>
      <c r="K141" s="61"/>
      <c r="L141" s="61"/>
      <c r="M141" s="61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6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  <c r="XFD141"/>
    </row>
    <row r="142" spans="1:16384" s="101" customFormat="1" ht="13" hidden="1">
      <c r="A142" s="56"/>
      <c r="B142" s="94"/>
      <c r="C142" s="56" t="s">
        <v>23</v>
      </c>
      <c r="D142" s="96" t="s">
        <v>56</v>
      </c>
      <c r="E142" s="56"/>
      <c r="F142" s="66" t="s">
        <v>60</v>
      </c>
      <c r="G142" s="71"/>
      <c r="H142" s="61"/>
      <c r="I142" s="61"/>
      <c r="J142" s="61"/>
      <c r="K142" s="61"/>
      <c r="L142" s="61"/>
      <c r="M142" s="61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61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  <c r="XFD142"/>
    </row>
    <row r="143" spans="1:16384" ht="13">
      <c r="A143" s="61"/>
      <c r="B143" s="62"/>
      <c r="C143" s="61"/>
      <c r="D143" s="64"/>
      <c r="E143" s="61"/>
      <c r="F143" s="61"/>
      <c r="G143" s="71"/>
      <c r="H143" s="61"/>
      <c r="I143" s="61"/>
      <c r="J143" s="61"/>
      <c r="K143" s="61"/>
      <c r="L143" s="61"/>
      <c r="M143" s="61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61"/>
    </row>
    <row r="144" spans="1:16384"/>
    <row r="145" spans="12:12"/>
    <row r="146" spans="12:12">
      <c r="L146" s="154" t="s">
        <v>91</v>
      </c>
    </row>
    <row r="147" spans="12:12"/>
    <row r="148" spans="12:12"/>
    <row r="149" spans="12:12"/>
    <row r="150" spans="12:12"/>
    <row r="151" spans="12:12"/>
    <row r="152" spans="12:12"/>
    <row r="153" spans="12:12"/>
    <row r="154" spans="12:12"/>
    <row r="155" spans="12:12"/>
    <row r="156" spans="12:12"/>
    <row r="157" spans="12:12"/>
    <row r="158" spans="12:12"/>
    <row r="159" spans="12:12"/>
    <row r="160" spans="12:12"/>
    <row r="161"/>
    <row r="162"/>
    <row r="163"/>
  </sheetData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WZ34"/>
  <sheetViews>
    <sheetView zoomScale="70" zoomScaleNormal="70" workbookViewId="0">
      <selection activeCell="O17" sqref="O17"/>
    </sheetView>
  </sheetViews>
  <sheetFormatPr defaultColWidth="0" defaultRowHeight="12.5" zeroHeight="1"/>
  <cols>
    <col min="1" max="2" width="9.1796875" customWidth="1"/>
    <col min="3" max="3" width="21.453125" customWidth="1"/>
    <col min="4" max="12" width="9.1796875" customWidth="1"/>
    <col min="13" max="14" width="12.453125" customWidth="1"/>
    <col min="15" max="19" width="10.81640625" customWidth="1"/>
    <col min="20" max="20" width="11" customWidth="1"/>
    <col min="21" max="21" width="11.453125" customWidth="1"/>
    <col min="22" max="22" width="12.7265625" customWidth="1"/>
    <col min="23" max="23" width="10.1796875" customWidth="1"/>
    <col min="24" max="24" width="11.7265625" customWidth="1"/>
    <col min="25" max="25" width="11.453125" customWidth="1"/>
    <col min="26" max="28" width="9.1796875" customWidth="1"/>
    <col min="12793" max="16384" width="9.1796875" hidden="1"/>
  </cols>
  <sheetData>
    <row r="1" spans="1:12792" ht="13" thickBot="1"/>
    <row r="2" spans="1:12792" ht="13">
      <c r="B2" s="109" t="s">
        <v>121</v>
      </c>
      <c r="N2" s="107" t="s">
        <v>71</v>
      </c>
    </row>
    <row r="3" spans="1:12792" ht="13" thickBot="1">
      <c r="N3" s="108" t="s">
        <v>73</v>
      </c>
    </row>
    <row r="4" spans="1:12792"/>
    <row r="5" spans="1:12792" s="81" customFormat="1" ht="13">
      <c r="A5" s="80"/>
      <c r="B5" s="80" t="s">
        <v>168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</row>
    <row r="6" spans="1:12792"/>
    <row r="7" spans="1:12792"/>
    <row r="8" spans="1:12792" s="53" customFormat="1" ht="13">
      <c r="B8" s="76" t="s">
        <v>13</v>
      </c>
      <c r="C8" s="54"/>
      <c r="D8" s="55"/>
      <c r="E8" s="55"/>
      <c r="F8" s="54"/>
      <c r="G8" s="72" t="s">
        <v>131</v>
      </c>
      <c r="H8" s="73"/>
      <c r="I8" s="74" t="s">
        <v>169</v>
      </c>
      <c r="J8" s="72" t="s">
        <v>170</v>
      </c>
      <c r="K8" s="72" t="s">
        <v>171</v>
      </c>
      <c r="L8" s="72" t="s">
        <v>172</v>
      </c>
      <c r="M8" s="73"/>
      <c r="N8" s="75">
        <v>44835</v>
      </c>
      <c r="O8" s="75">
        <f>N8+31</f>
        <v>44866</v>
      </c>
      <c r="P8" s="75">
        <f>O8+31</f>
        <v>44897</v>
      </c>
      <c r="Q8" s="75">
        <f>P8+31</f>
        <v>44928</v>
      </c>
      <c r="R8" s="75">
        <f>Q8+31</f>
        <v>44959</v>
      </c>
      <c r="S8" s="75">
        <f>R8+28</f>
        <v>44987</v>
      </c>
      <c r="T8" s="75">
        <f t="shared" ref="T8:Y8" si="0">S8+31</f>
        <v>45018</v>
      </c>
      <c r="U8" s="75">
        <f t="shared" si="0"/>
        <v>45049</v>
      </c>
      <c r="V8" s="75">
        <f t="shared" si="0"/>
        <v>45080</v>
      </c>
      <c r="W8" s="75">
        <f t="shared" si="0"/>
        <v>45111</v>
      </c>
      <c r="X8" s="75">
        <f t="shared" si="0"/>
        <v>45142</v>
      </c>
      <c r="Y8" s="75">
        <f t="shared" si="0"/>
        <v>45173</v>
      </c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</row>
    <row r="9" spans="1:12792" s="56" customFormat="1" ht="13">
      <c r="B9" s="57"/>
      <c r="C9" s="58"/>
      <c r="D9" s="59"/>
      <c r="E9" s="59"/>
      <c r="F9" s="58"/>
      <c r="G9" s="60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</row>
    <row r="10" spans="1:12792" s="61" customFormat="1" ht="13">
      <c r="B10" s="62"/>
      <c r="C10" s="63" t="s">
        <v>14</v>
      </c>
      <c r="D10" s="64"/>
      <c r="E10" s="64"/>
      <c r="G10" s="65"/>
      <c r="H10" s="65"/>
      <c r="I10" s="65"/>
      <c r="J10" s="65"/>
      <c r="K10" s="65"/>
      <c r="L10" s="65"/>
      <c r="M10" s="56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</row>
    <row r="11" spans="1:12792" s="61" customFormat="1" ht="15">
      <c r="B11" s="62"/>
      <c r="C11" s="61" t="s">
        <v>17</v>
      </c>
      <c r="D11" s="64" t="s">
        <v>15</v>
      </c>
      <c r="E11" s="64"/>
      <c r="F11" s="66" t="s">
        <v>16</v>
      </c>
      <c r="G11" s="67">
        <v>1</v>
      </c>
      <c r="H11" s="65"/>
      <c r="I11" s="65"/>
      <c r="J11" s="65"/>
      <c r="K11" s="65"/>
      <c r="L11" s="65"/>
      <c r="M11" s="56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</row>
    <row r="12" spans="1:12792" s="61" customFormat="1" ht="15">
      <c r="B12" s="62"/>
      <c r="C12" s="61" t="s">
        <v>18</v>
      </c>
      <c r="D12" s="64" t="s">
        <v>15</v>
      </c>
      <c r="E12" s="64"/>
      <c r="F12" s="66" t="s">
        <v>16</v>
      </c>
      <c r="G12" s="65"/>
      <c r="H12" s="65"/>
      <c r="I12" s="67">
        <v>0.38429999999999997</v>
      </c>
      <c r="J12" s="67">
        <v>0.80689999999999995</v>
      </c>
      <c r="K12" s="67">
        <v>0.13270000000000001</v>
      </c>
      <c r="L12" s="67">
        <v>2.6100000000000002E-2</v>
      </c>
      <c r="M12" s="56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</row>
    <row r="13" spans="1:12792" s="61" customFormat="1" ht="15">
      <c r="B13" s="62"/>
      <c r="C13" s="61" t="s">
        <v>19</v>
      </c>
      <c r="D13" s="64" t="s">
        <v>15</v>
      </c>
      <c r="E13" s="64"/>
      <c r="F13" s="66" t="s">
        <v>16</v>
      </c>
      <c r="G13" s="65"/>
      <c r="H13" s="65"/>
      <c r="I13" s="65"/>
      <c r="J13" s="65"/>
      <c r="K13" s="65"/>
      <c r="L13" s="68"/>
      <c r="M13" s="56"/>
      <c r="N13" s="69">
        <v>0.12809999999999999</v>
      </c>
      <c r="O13" s="69">
        <v>0.12809999999999999</v>
      </c>
      <c r="P13" s="69">
        <v>0.17080000000000001</v>
      </c>
      <c r="Q13" s="69">
        <v>0.2989</v>
      </c>
      <c r="R13" s="69">
        <v>0.34160000000000001</v>
      </c>
      <c r="S13" s="69">
        <v>0.25619999999999998</v>
      </c>
      <c r="T13" s="69">
        <v>0.12809999999999999</v>
      </c>
      <c r="U13" s="69">
        <v>9.7000000000000003E-3</v>
      </c>
      <c r="V13" s="69">
        <v>9.7000000000000003E-3</v>
      </c>
      <c r="W13" s="69">
        <v>9.7000000000000003E-3</v>
      </c>
      <c r="X13" s="69">
        <v>9.7000000000000003E-3</v>
      </c>
      <c r="Y13" s="69">
        <v>9.7000000000000003E-3</v>
      </c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</row>
    <row r="14" spans="1:12792" s="61" customFormat="1" ht="15">
      <c r="B14" s="62"/>
      <c r="C14" s="61" t="s">
        <v>20</v>
      </c>
      <c r="D14" s="64" t="s">
        <v>15</v>
      </c>
      <c r="E14" s="64"/>
      <c r="F14" s="66" t="s">
        <v>16</v>
      </c>
      <c r="G14" s="65"/>
      <c r="H14" s="65"/>
      <c r="I14" s="65"/>
      <c r="J14" s="65"/>
      <c r="K14" s="65"/>
      <c r="L14" s="65"/>
      <c r="M14" s="56"/>
      <c r="N14" s="70">
        <v>6.4000000000000003E-3</v>
      </c>
      <c r="O14" s="70">
        <v>6.4000000000000003E-3</v>
      </c>
      <c r="P14" s="70">
        <v>1.14E-2</v>
      </c>
      <c r="Q14" s="70">
        <v>1.9900000000000001E-2</v>
      </c>
      <c r="R14" s="70">
        <v>2.2800000000000001E-2</v>
      </c>
      <c r="S14" s="70">
        <v>1.7100000000000001E-2</v>
      </c>
      <c r="T14" s="70">
        <v>6.4000000000000003E-3</v>
      </c>
      <c r="U14" s="70">
        <v>5.0000000000000001E-4</v>
      </c>
      <c r="V14" s="70">
        <v>5.0000000000000001E-4</v>
      </c>
      <c r="W14" s="70">
        <v>5.0000000000000001E-4</v>
      </c>
      <c r="X14" s="70">
        <v>5.0000000000000001E-4</v>
      </c>
      <c r="Y14" s="70">
        <v>5.0000000000000001E-4</v>
      </c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</row>
    <row r="15" spans="1:12792" s="61" customFormat="1" ht="15">
      <c r="B15" s="62"/>
      <c r="C15" s="61" t="s">
        <v>21</v>
      </c>
      <c r="D15" s="64" t="s">
        <v>15</v>
      </c>
      <c r="E15" s="64"/>
      <c r="F15" s="66" t="s">
        <v>16</v>
      </c>
      <c r="G15" s="65"/>
      <c r="H15" s="65"/>
      <c r="I15" s="65"/>
      <c r="J15" s="65"/>
      <c r="K15" s="65"/>
      <c r="L15" s="65"/>
      <c r="M15" s="56"/>
      <c r="N15" s="70">
        <v>6.4000000000000003E-3</v>
      </c>
      <c r="O15" s="70">
        <v>6.4000000000000003E-3</v>
      </c>
      <c r="P15" s="70">
        <v>1.14E-2</v>
      </c>
      <c r="Q15" s="70">
        <v>1.9900000000000001E-2</v>
      </c>
      <c r="R15" s="70">
        <v>2.2800000000000001E-2</v>
      </c>
      <c r="S15" s="70">
        <v>1.7100000000000001E-2</v>
      </c>
      <c r="T15" s="70">
        <v>6.4000000000000003E-3</v>
      </c>
      <c r="U15" s="70">
        <v>5.0000000000000001E-4</v>
      </c>
      <c r="V15" s="70">
        <v>5.0000000000000001E-4</v>
      </c>
      <c r="W15" s="70">
        <v>5.0000000000000001E-4</v>
      </c>
      <c r="X15" s="70">
        <v>5.0000000000000001E-4</v>
      </c>
      <c r="Y15" s="70">
        <v>5.0000000000000001E-4</v>
      </c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</row>
    <row r="16" spans="1:12792" s="61" customFormat="1" ht="15" hidden="1">
      <c r="B16" s="62"/>
      <c r="C16" s="61" t="s">
        <v>22</v>
      </c>
      <c r="D16" s="64" t="s">
        <v>15</v>
      </c>
      <c r="E16" s="64"/>
      <c r="F16" s="66" t="s">
        <v>16</v>
      </c>
      <c r="G16" s="65"/>
      <c r="H16" s="65"/>
      <c r="I16" s="65"/>
      <c r="J16" s="65"/>
      <c r="K16" s="65"/>
      <c r="L16" s="65"/>
      <c r="M16" s="56"/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</row>
    <row r="17" spans="2:25 5610:12792" s="61" customFormat="1" ht="15">
      <c r="B17" s="62"/>
      <c r="C17" s="61" t="s">
        <v>23</v>
      </c>
      <c r="D17" s="64" t="s">
        <v>15</v>
      </c>
      <c r="E17" s="64"/>
      <c r="F17" s="66" t="s">
        <v>16</v>
      </c>
      <c r="G17" s="65"/>
      <c r="H17" s="65"/>
      <c r="I17" s="65"/>
      <c r="J17" s="65"/>
      <c r="K17" s="65"/>
      <c r="L17" s="65"/>
      <c r="M17" s="56"/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</row>
    <row r="18" spans="2:25 5610:12792" s="61" customFormat="1" ht="13">
      <c r="B18" s="62"/>
      <c r="G18" s="71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</row>
    <row r="19" spans="2:25 5610:12792"/>
    <row r="20" spans="2:25 5610:12792"/>
    <row r="21" spans="2:25 5610:12792" ht="13">
      <c r="C21" s="63" t="s">
        <v>53</v>
      </c>
      <c r="D21" s="61"/>
      <c r="E21" s="61"/>
      <c r="F21" s="61"/>
      <c r="G21" s="71"/>
      <c r="H21" s="61"/>
      <c r="I21" s="61"/>
    </row>
    <row r="22" spans="2:25 5610:12792" ht="15">
      <c r="C22" s="61" t="str">
        <f>C11</f>
        <v>Annual capacity</v>
      </c>
      <c r="D22" s="64" t="s">
        <v>15</v>
      </c>
      <c r="E22" s="64"/>
      <c r="F22" s="66" t="s">
        <v>16</v>
      </c>
      <c r="G22" s="100">
        <v>1</v>
      </c>
      <c r="H22" s="61"/>
      <c r="I22" s="93"/>
    </row>
    <row r="23" spans="2:25 5610:12792"/>
    <row r="24" spans="2:25 5610:12792"/>
    <row r="25" spans="2:25 5610:12792" ht="12.75" customHeight="1">
      <c r="B25" s="109" t="s">
        <v>78</v>
      </c>
      <c r="C25" s="231" t="s">
        <v>175</v>
      </c>
      <c r="D25" s="231"/>
      <c r="E25" s="231"/>
      <c r="F25" s="231"/>
      <c r="G25" s="231"/>
      <c r="H25" s="231"/>
      <c r="I25" s="231"/>
      <c r="J25" s="231"/>
      <c r="K25" s="231"/>
      <c r="L25" s="231"/>
      <c r="M25" s="195"/>
    </row>
    <row r="26" spans="2:25 5610:12792" ht="13"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195"/>
    </row>
    <row r="27" spans="2:25 5610:12792" ht="13"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</row>
    <row r="28" spans="2:25 5610:12792"/>
    <row r="29" spans="2:25 5610:12792"/>
    <row r="30" spans="2:25 5610:12792"/>
    <row r="31" spans="2:25 5610:12792"/>
    <row r="32" spans="2:25 5610:12792"/>
    <row r="33"/>
    <row r="34"/>
  </sheetData>
  <mergeCells count="1">
    <mergeCell ref="C25:L2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D863E41DD9D94FB0F7426FF748C9F6" ma:contentTypeVersion="13" ma:contentTypeDescription="Create a new document." ma:contentTypeScope="" ma:versionID="d8c6dd4efdfc992ffd4143e8acfeb7b8">
  <xsd:schema xmlns:xsd="http://www.w3.org/2001/XMLSchema" xmlns:xs="http://www.w3.org/2001/XMLSchema" xmlns:p="http://schemas.microsoft.com/office/2006/metadata/properties" xmlns:ns2="70934c79-be3e-4e88-b701-0a20347c9cf9" xmlns:ns3="7126c857-53f8-467a-a28b-1870ac7545f8" targetNamespace="http://schemas.microsoft.com/office/2006/metadata/properties" ma:root="true" ma:fieldsID="4c8510620d179650be0a3e85750aa69e" ns2:_="" ns3:_="">
    <xsd:import namespace="70934c79-be3e-4e88-b701-0a20347c9cf9"/>
    <xsd:import namespace="7126c857-53f8-467a-a28b-1870ac7545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934c79-be3e-4e88-b701-0a20347c9c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26c857-53f8-467a-a28b-1870ac7545f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70934c79-be3e-4e88-b701-0a20347c9cf9" xsi:nil="true"/>
  </documentManagement>
</p:properties>
</file>

<file path=customXml/itemProps1.xml><?xml version="1.0" encoding="utf-8"?>
<ds:datastoreItem xmlns:ds="http://schemas.openxmlformats.org/officeDocument/2006/customXml" ds:itemID="{2AAC864C-A706-402B-997E-9CD2261FEAFB}"/>
</file>

<file path=customXml/itemProps2.xml><?xml version="1.0" encoding="utf-8"?>
<ds:datastoreItem xmlns:ds="http://schemas.openxmlformats.org/officeDocument/2006/customXml" ds:itemID="{CE34F991-8FB8-4AE7-B144-EBF3F76A031D}"/>
</file>

<file path=customXml/itemProps3.xml><?xml version="1.0" encoding="utf-8"?>
<ds:datastoreItem xmlns:ds="http://schemas.openxmlformats.org/officeDocument/2006/customXml" ds:itemID="{B506670C-13E0-450F-89EF-989A2DCE45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Postalised Tariff</vt:lpstr>
      <vt:lpstr>Calc Com &amp; Cap</vt:lpstr>
      <vt:lpstr>Seasonal Factors &amp; Multipliers</vt:lpstr>
      <vt:lpstr>'Calc Com &amp; Cap'!Print_Area</vt:lpstr>
      <vt:lpstr>'Postalised Tariff'!Print_Area</vt:lpstr>
    </vt:vector>
  </TitlesOfParts>
  <Company>OFFREG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Davidson</dc:creator>
  <cp:lastModifiedBy>Linda Beirne</cp:lastModifiedBy>
  <cp:lastPrinted>2019-05-29T10:21:18Z</cp:lastPrinted>
  <dcterms:created xsi:type="dcterms:W3CDTF">2007-06-26T08:41:07Z</dcterms:created>
  <dcterms:modified xsi:type="dcterms:W3CDTF">2022-05-30T11:36:53Z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0x01010082D863E41DD9D94FB0F7426FF748C9F6</vt:lpwstr>
  </property>
</Properties>
</file>